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0c4d46b58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h calendar" sheetId="1" r:id="R6cc0cd9afdde4d32"/>
    <x:sheet xmlns:r="http://schemas.openxmlformats.org/officeDocument/2006/relationships" name="Receipts" sheetId="2" r:id="R857ddd5958aa49a3"/>
    <x:sheet xmlns:r="http://schemas.openxmlformats.org/officeDocument/2006/relationships" name="Payments" sheetId="3" r:id="R60fd5f8f484146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-mmm-yy"/>
    <x:numFmt numFmtId="201" formatCode="&quot;£&quot;#,##0;(&quot;£&quot;#,##0);&quot;-&quot;"/>
    <x:numFmt numFmtId="202" formatCode="&quot;Week of &quot;d-mmm"/>
    <x:numFmt numFmtId="203" formatCode="#,##0;(#,##0);&quot;-&quot;"/>
  </x:numFmts>
  <x:fonts count="8">
    <x:font>
      <x:sz val="11"/>
      <x:name val="Carlito"/>
    </x:font>
    <x:font>
      <x:sz val="11"/>
      <x:color rgb="FF202C35"/>
      <x:name val="Arial"/>
    </x:font>
    <x:font>
      <x:b/>
      <x:sz val="16"/>
      <x:color rgb="FF202C35"/>
      <x:name val="Arial"/>
    </x:font>
    <x:font>
      <x:sz val="11"/>
      <x:color rgb="FF52616C"/>
      <x:name val="Arial"/>
    </x:font>
    <x:font>
      <x:sz val="11"/>
      <x:color rgb="FF0000FF"/>
      <x:name val="Arial"/>
    </x:font>
    <x:font>
      <x:b/>
      <x:sz val="11"/>
      <x:color rgb="FF202C35"/>
      <x:name val="Arial"/>
    </x:font>
    <x:font>
      <x:b/>
      <x:sz val="11"/>
      <x:color rgb="FFFFFFFF"/>
      <x:name val="Arial"/>
    </x:font>
    <x:font>
      <x:sz val="11"/>
      <x:color rgb="FF008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0F4F7"/>
      </x:patternFill>
    </x:fill>
    <x:fill>
      <x:patternFill patternType="solid">
        <x:fgColor rgb="FFFFF1CF"/>
      </x:patternFill>
    </x:fill>
    <x:fill>
      <x:patternFill patternType="solid">
        <x:fgColor rgb="FF203B55"/>
      </x:patternFill>
    </x:fill>
  </x:fills>
  <x:borders count="2">
    <x:border/>
    <x:border>
      <x:bottom style="thin">
        <x:color rgb="FFA9B6C0"/>
      </x:bottom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ont>
        <x:b/>
        <x:color rgb="FF9C2222"/>
      </x:font>
      <x:fill>
        <x:patternFill patternType="solid">
          <x:bgColor rgb="FFFBE3E3"/>
        </x:patternFill>
      </x:fill>
    </x:dxf>
    <x:dxf>
      <x:font>
        <x:color rgb="FF9C2222"/>
      </x:font>
    </x:dxf>
    <x:dxf>
      <x:font>
        <x:color rgb="FF9C2222"/>
      </x:font>
    </x:dxf>
    <x:dxf>
      <x:font>
        <x:b/>
        <x:color rgb="FF9C2222"/>
      </x:font>
      <x:fill>
        <x:patternFill patternType="solid">
          <x:bgColor rgb="FFFBE3E3"/>
        </x:patternFill>
      </x:fill>
    </x:dxf>
    <x:dxf>
      <x:font>
        <x:b/>
        <x:color rgb="FF9C2222"/>
      </x:font>
      <x:fill>
        <x:patternFill patternType="solid">
          <x:bgColor rgb="FFFBE3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853af27a2f4989" /><Relationship Type="http://schemas.openxmlformats.org/officeDocument/2006/relationships/theme" Target="/xl/theme/theme1.xml" Id="R6ed5af2b419a48c8" /><Relationship Type="http://schemas.openxmlformats.org/officeDocument/2006/relationships/sharedStrings" Target="/xl/sharedStrings.xml" Id="R7c9d8e944b894ebc" /><Relationship Type="http://schemas.openxmlformats.org/officeDocument/2006/relationships/worksheet" Target="/xl/worksheets/sheet1.xml" Id="R6cc0cd9afdde4d32" /><Relationship Type="http://schemas.openxmlformats.org/officeDocument/2006/relationships/worksheet" Target="/xl/worksheets/sheet2.xml" Id="R857ddd5958aa49a3" /><Relationship Type="http://schemas.openxmlformats.org/officeDocument/2006/relationships/worksheet" Target="/xl/worksheets/sheet3.xml" Id="R60fd5f8f484146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B55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25" hidden="0" customWidth="1"/>
    <x:col min="5" max="5" width="18" hidden="0" customWidth="1"/>
    <x:col min="6" max="6" width="19" hidden="0" customWidth="1"/>
    <x:col min="7" max="7" width="19" hidden="0" customWidth="1"/>
    <x:col min="8" max="8" width="21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4" t="str">
        <x:v>Recruitment payroll cash calendar</x:v>
      </x:c>
      <x:c r="B2" s="5"/>
      <x:c r="C2" s="5"/>
      <x:c r="D2" s="5"/>
      <x:c r="E2" s="5"/>
      <x:c r="F2" s="5"/>
      <x:c r="G2" s="5"/>
      <x:c r="H2" s="5"/>
    </x:row>
    <x:row r="3" ht="23" customHeight="1">
      <x:c r="A3" s="2"/>
      <x:c r="B3" s="2"/>
      <x:c r="C3" s="2"/>
      <x:c r="D3" s="2"/>
      <x:c r="E3" s="2"/>
      <x:c r="F3" s="2"/>
      <x:c r="G3" s="2"/>
      <x:c r="H3" s="2"/>
    </x:row>
    <x:row r="4" ht="23" customHeight="1">
      <x:c r="A4" s="7" t="str">
        <x:v>Illustrative inputs. Replace them before use. Cash planning only, not a finance offer or recommended loan size.</x:v>
      </x:c>
      <x:c r="B4" s="2"/>
      <x:c r="C4" s="2"/>
      <x:c r="D4" s="2"/>
      <x:c r="E4" s="2"/>
      <x:c r="F4" s="2"/>
      <x:c r="G4" s="2"/>
      <x:c r="H4" s="2"/>
    </x:row>
    <x:row r="5" ht="23" customHeight="1">
      <x:c r="A5" s="2"/>
      <x:c r="B5" s="2"/>
      <x:c r="C5" s="2"/>
      <x:c r="D5" s="2"/>
      <x:c r="E5" s="2"/>
      <x:c r="F5" s="2"/>
      <x:c r="G5" s="2"/>
      <x:c r="H5" s="2"/>
    </x:row>
    <x:row r="6" ht="23" customHeight="1">
      <x:c r="A6" s="2" t="str">
        <x:v>Forecast starts</x:v>
      </x:c>
      <x:c r="B6" s="13" t="n">
        <x:v>46300</x:v>
      </x:c>
      <x:c r="C6" s="2"/>
      <x:c r="D6" s="2" t="str">
        <x:v>Lowest daily closing cash</x:v>
      </x:c>
      <x:c r="E6" s="2"/>
      <x:c r="F6" s="16" t="n">
        <x:f>IF(COUNT(H36:H126)=91,MIN(H36:H126),"n.a.")</x:f>
        <x:v>-160000</x:v>
      </x:c>
      <x:c r="G6" s="2"/>
      <x:c r="H6" s="2"/>
    </x:row>
    <x:row r="7" ht="23" customHeight="1">
      <x:c r="A7" s="2" t="str">
        <x:v>Opening cash (£)</x:v>
      </x:c>
      <x:c r="B7" s="14" t="n">
        <x:v>50000</x:v>
      </x:c>
      <x:c r="C7" s="2"/>
      <x:c r="D7" s="2" t="str">
        <x:v>Cash shortfall to zero</x:v>
      </x:c>
      <x:c r="E7" s="2"/>
      <x:c r="F7" s="16" t="n">
        <x:f>IF(ISNUMBER(F6),MAX(0,-F6),"n.a.")</x:f>
        <x:v>160000</x:v>
      </x:c>
      <x:c r="G7" s="2"/>
      <x:c r="H7" s="2"/>
    </x:row>
    <x:row r="8" ht="23" customHeight="1">
      <x:c r="A8" s="2" t="str">
        <x:v>Case selector</x:v>
      </x:c>
      <x:c r="B8" s="15" t="n">
        <x:v>1</x:v>
      </x:c>
      <x:c r="C8" s="7" t="str">
        <x:v>1 Expected   2 Delayed</x:v>
      </x:c>
      <x:c r="D8" s="2" t="str">
        <x:v>Inputs needing correction</x:v>
      </x:c>
      <x:c r="E8" s="2"/>
      <x:c r="F8" s="17" t="n">
        <x:f>COUNTIFS('Receipts'!$N$9:$N$108,"Check reference, date or cash amount")+COUNTIFS('Payments'!$F$9:$F$108,"Check reference, category, date or amount")+IF(ISNUMBER(B6),0,1)+IF(ISNUMBER(B7),0,1)+IF(OR(B8=1,B8=2),0,1)</x:f>
        <x:v>0</x:v>
      </x:c>
      <x:c r="G8" s="2"/>
      <x:c r="H8" s="2"/>
    </x:row>
    <x:row r="9" ht="23" customHeight="1">
      <x:c r="A9" s="2"/>
      <x:c r="B9" s="2"/>
      <x:c r="C9" s="2"/>
      <x:c r="D9" s="2"/>
      <x:c r="E9" s="2"/>
      <x:c r="F9" s="2"/>
      <x:c r="G9" s="2"/>
      <x:c r="H9" s="2"/>
    </x:row>
    <x:row r="10" ht="23" customHeight="1">
      <x:c r="A10" s="18" t="str">
        <x:v>13 weeks in GBP. Daily closing balances can miss a shortage earlier in the same day. No funding is assumed.</x:v>
      </x:c>
      <x:c r="B10" s="6"/>
      <x:c r="C10" s="6"/>
      <x:c r="D10" s="6"/>
      <x:c r="E10" s="6"/>
      <x:c r="F10" s="6"/>
      <x:c r="G10" s="6"/>
      <x:c r="H10" s="6"/>
    </x:row>
    <x:row r="11" ht="23" customHeight="1">
      <x:c r="A11" s="2"/>
      <x:c r="B11" s="2"/>
      <x:c r="C11" s="2"/>
      <x:c r="D11" s="2"/>
      <x:c r="E11" s="2"/>
      <x:c r="F11" s="2"/>
      <x:c r="G11" s="2"/>
      <x:c r="H11" s="2"/>
    </x:row>
    <x:row r="12" ht="42" customHeight="1">
      <x:c r="A12" s="22" t="str">
        <x:v>Week starting</x:v>
      </x:c>
      <x:c r="B12" s="22" t="str">
        <x:v>Customer receipts</x:v>
      </x:c>
      <x:c r="C12" s="22" t="str">
        <x:v>Payroll cash</x:v>
      </x:c>
      <x:c r="D12" s="22" t="str">
        <x:v>Employer and tax cash</x:v>
      </x:c>
      <x:c r="E12" s="22" t="str">
        <x:v>Other payments</x:v>
      </x:c>
      <x:c r="F12" s="22" t="str">
        <x:v>Net cash</x:v>
      </x:c>
      <x:c r="G12" s="22" t="str">
        <x:v>Week end cash</x:v>
      </x:c>
      <x:c r="H12" s="22" t="str">
        <x:v>Lowest daily cash</x:v>
      </x:c>
    </x:row>
    <x:row r="13" ht="23" customHeight="1">
      <x:c r="A13" s="23" t="n">
        <x:f>IF(ISNUMBER($B$6),$B$6+0,"n.a.")</x:f>
        <x:v>46300</x:v>
      </x:c>
      <x:c r="B13" s="25" t="n">
        <x:f>IF(COUNT(B36:B42)=7,SUM(B36:B42),"n.a.")</x:f>
        <x:v>0</x:v>
      </x:c>
      <x:c r="C13" s="25" t="n">
        <x:f>IF(COUNT(C36:C42)=7,SUM(C36:C42),"n.a.")</x:f>
        <x:v>40000</x:v>
      </x:c>
      <x:c r="D13" s="25" t="n">
        <x:f>IF(COUNT(D36:D42)=7,SUM(D36:D42),"n.a.")</x:f>
        <x:v>8000</x:v>
      </x:c>
      <x:c r="E13" s="25" t="n">
        <x:f>IF(COUNT(E36:E42)=7,SUM(E36:E42),"n.a.")</x:f>
        <x:v>2000</x:v>
      </x:c>
      <x:c r="F13" s="25" t="n">
        <x:f>IF(COUNT(F36:F42)=7,SUM(F36:F42),"n.a.")</x:f>
        <x:v>-50000</x:v>
      </x:c>
      <x:c r="G13" s="25" t="n">
        <x:f>H42</x:f>
        <x:v>0</x:v>
      </x:c>
      <x:c r="H13" s="25" t="n">
        <x:f>IF(COUNT(H36:H42)=7,MIN(H36:H42),"n.a.")</x:f>
        <x:v>0</x:v>
      </x:c>
    </x:row>
    <x:row r="14" ht="23" customHeight="1">
      <x:c r="A14" s="24" t="n">
        <x:f>IF(ISNUMBER($B$6),$B$6+7,"n.a.")</x:f>
        <x:v>46307</x:v>
      </x:c>
      <x:c r="B14" s="26" t="n">
        <x:f>IF(COUNT(B43:B49)=7,SUM(B43:B49),"n.a.")</x:f>
        <x:v>0</x:v>
      </x:c>
      <x:c r="C14" s="26" t="n">
        <x:f>IF(COUNT(C43:C49)=7,SUM(C43:C49),"n.a.")</x:f>
        <x:v>40000</x:v>
      </x:c>
      <x:c r="D14" s="26" t="n">
        <x:f>IF(COUNT(D43:D49)=7,SUM(D43:D49),"n.a.")</x:f>
        <x:v>8000</x:v>
      </x:c>
      <x:c r="E14" s="26" t="n">
        <x:f>IF(COUNT(E43:E49)=7,SUM(E43:E49),"n.a.")</x:f>
        <x:v>2000</x:v>
      </x:c>
      <x:c r="F14" s="26" t="n">
        <x:f>IF(COUNT(F43:F49)=7,SUM(F43:F49),"n.a.")</x:f>
        <x:v>-50000</x:v>
      </x:c>
      <x:c r="G14" s="26" t="n">
        <x:f>H49</x:f>
        <x:v>-50000</x:v>
      </x:c>
      <x:c r="H14" s="26" t="n">
        <x:f>IF(COUNT(H43:H49)=7,MIN(H43:H49),"n.a.")</x:f>
        <x:v>-50000</x:v>
      </x:c>
    </x:row>
    <x:row r="15" ht="23" customHeight="1">
      <x:c r="A15" s="23" t="n">
        <x:f>IF(ISNUMBER($B$6),$B$6+14,"n.a.")</x:f>
        <x:v>46314</x:v>
      </x:c>
      <x:c r="B15" s="25" t="n">
        <x:f>IF(COUNT(B50:B56)=7,SUM(B50:B56),"n.a.")</x:f>
        <x:v>0</x:v>
      </x:c>
      <x:c r="C15" s="25" t="n">
        <x:f>IF(COUNT(C50:C56)=7,SUM(C50:C56),"n.a.")</x:f>
        <x:v>40000</x:v>
      </x:c>
      <x:c r="D15" s="25" t="n">
        <x:f>IF(COUNT(D50:D56)=7,SUM(D50:D56),"n.a.")</x:f>
        <x:v>8000</x:v>
      </x:c>
      <x:c r="E15" s="25" t="n">
        <x:f>IF(COUNT(E50:E56)=7,SUM(E50:E56),"n.a.")</x:f>
        <x:v>2000</x:v>
      </x:c>
      <x:c r="F15" s="25" t="n">
        <x:f>IF(COUNT(F50:F56)=7,SUM(F50:F56),"n.a.")</x:f>
        <x:v>-50000</x:v>
      </x:c>
      <x:c r="G15" s="25" t="n">
        <x:f>H56</x:f>
        <x:v>-100000</x:v>
      </x:c>
      <x:c r="H15" s="25" t="n">
        <x:f>IF(COUNT(H50:H56)=7,MIN(H50:H56),"n.a.")</x:f>
        <x:v>-100000</x:v>
      </x:c>
    </x:row>
    <x:row r="16" ht="23" customHeight="1">
      <x:c r="A16" s="24" t="n">
        <x:f>IF(ISNUMBER($B$6),$B$6+21,"n.a.")</x:f>
        <x:v>46321</x:v>
      </x:c>
      <x:c r="B16" s="26" t="n">
        <x:f>IF(COUNT(B57:B63)=7,SUM(B57:B63),"n.a.")</x:f>
        <x:v>0</x:v>
      </x:c>
      <x:c r="C16" s="26" t="n">
        <x:f>IF(COUNT(C57:C63)=7,SUM(C57:C63),"n.a.")</x:f>
        <x:v>40000</x:v>
      </x:c>
      <x:c r="D16" s="26" t="n">
        <x:f>IF(COUNT(D57:D63)=7,SUM(D57:D63),"n.a.")</x:f>
        <x:v>8000</x:v>
      </x:c>
      <x:c r="E16" s="26" t="n">
        <x:f>IF(COUNT(E57:E63)=7,SUM(E57:E63),"n.a.")</x:f>
        <x:v>2000</x:v>
      </x:c>
      <x:c r="F16" s="26" t="n">
        <x:f>IF(COUNT(F57:F63)=7,SUM(F57:F63),"n.a.")</x:f>
        <x:v>-50000</x:v>
      </x:c>
      <x:c r="G16" s="26" t="n">
        <x:f>H63</x:f>
        <x:v>-150000</x:v>
      </x:c>
      <x:c r="H16" s="26" t="n">
        <x:f>IF(COUNT(H57:H63)=7,MIN(H57:H63),"n.a.")</x:f>
        <x:v>-150000</x:v>
      </x:c>
    </x:row>
    <x:row r="17" ht="23" customHeight="1">
      <x:c r="A17" s="23" t="n">
        <x:f>IF(ISNUMBER($B$6),$B$6+28,"n.a.")</x:f>
        <x:v>46328</x:v>
      </x:c>
      <x:c r="B17" s="25" t="n">
        <x:f>IF(COUNT(B64:B70)=7,SUM(B64:B70),"n.a.")</x:f>
        <x:v>65000</x:v>
      </x:c>
      <x:c r="C17" s="25" t="n">
        <x:f>IF(COUNT(C64:C70)=7,SUM(C64:C70),"n.a.")</x:f>
        <x:v>40000</x:v>
      </x:c>
      <x:c r="D17" s="25" t="n">
        <x:f>IF(COUNT(D64:D70)=7,SUM(D64:D70),"n.a.")</x:f>
        <x:v>8000</x:v>
      </x:c>
      <x:c r="E17" s="25" t="n">
        <x:f>IF(COUNT(E64:E70)=7,SUM(E64:E70),"n.a.")</x:f>
        <x:v>2000</x:v>
      </x:c>
      <x:c r="F17" s="25" t="n">
        <x:f>IF(COUNT(F64:F70)=7,SUM(F64:F70),"n.a.")</x:f>
        <x:v>15000</x:v>
      </x:c>
      <x:c r="G17" s="25" t="n">
        <x:f>H70</x:f>
        <x:v>-135000</x:v>
      </x:c>
      <x:c r="H17" s="25" t="n">
        <x:f>IF(COUNT(H64:H70)=7,MIN(H64:H70),"n.a.")</x:f>
        <x:v>-160000</x:v>
      </x:c>
    </x:row>
    <x:row r="18" ht="23" customHeight="1">
      <x:c r="A18" s="24" t="n">
        <x:f>IF(ISNUMBER($B$6),$B$6+35,"n.a.")</x:f>
        <x:v>46335</x:v>
      </x:c>
      <x:c r="B18" s="26" t="n">
        <x:f>IF(COUNT(B71:B77)=7,SUM(B71:B77),"n.a.")</x:f>
        <x:v>65000</x:v>
      </x:c>
      <x:c r="C18" s="26" t="n">
        <x:f>IF(COUNT(C71:C77)=7,SUM(C71:C77),"n.a.")</x:f>
        <x:v>40000</x:v>
      </x:c>
      <x:c r="D18" s="26" t="n">
        <x:f>IF(COUNT(D71:D77)=7,SUM(D71:D77),"n.a.")</x:f>
        <x:v>8000</x:v>
      </x:c>
      <x:c r="E18" s="26" t="n">
        <x:f>IF(COUNT(E71:E77)=7,SUM(E71:E77),"n.a.")</x:f>
        <x:v>2000</x:v>
      </x:c>
      <x:c r="F18" s="26" t="n">
        <x:f>IF(COUNT(F71:F77)=7,SUM(F71:F77),"n.a.")</x:f>
        <x:v>15000</x:v>
      </x:c>
      <x:c r="G18" s="26" t="n">
        <x:f>H77</x:f>
        <x:v>-120000</x:v>
      </x:c>
      <x:c r="H18" s="26" t="n">
        <x:f>IF(COUNT(H71:H77)=7,MIN(H71:H77),"n.a.")</x:f>
        <x:v>-145000</x:v>
      </x:c>
    </x:row>
    <x:row r="19" ht="23" customHeight="1">
      <x:c r="A19" s="23" t="n">
        <x:f>IF(ISNUMBER($B$6),$B$6+42,"n.a.")</x:f>
        <x:v>46342</x:v>
      </x:c>
      <x:c r="B19" s="25" t="n">
        <x:f>IF(COUNT(B78:B84)=7,SUM(B78:B84),"n.a.")</x:f>
        <x:v>65000</x:v>
      </x:c>
      <x:c r="C19" s="25" t="n">
        <x:f>IF(COUNT(C78:C84)=7,SUM(C78:C84),"n.a.")</x:f>
        <x:v>40000</x:v>
      </x:c>
      <x:c r="D19" s="25" t="n">
        <x:f>IF(COUNT(D78:D84)=7,SUM(D78:D84),"n.a.")</x:f>
        <x:v>8000</x:v>
      </x:c>
      <x:c r="E19" s="25" t="n">
        <x:f>IF(COUNT(E78:E84)=7,SUM(E78:E84),"n.a.")</x:f>
        <x:v>2000</x:v>
      </x:c>
      <x:c r="F19" s="25" t="n">
        <x:f>IF(COUNT(F78:F84)=7,SUM(F78:F84),"n.a.")</x:f>
        <x:v>15000</x:v>
      </x:c>
      <x:c r="G19" s="25" t="n">
        <x:f>H84</x:f>
        <x:v>-105000</x:v>
      </x:c>
      <x:c r="H19" s="25" t="n">
        <x:f>IF(COUNT(H78:H84)=7,MIN(H78:H84),"n.a.")</x:f>
        <x:v>-130000</x:v>
      </x:c>
    </x:row>
    <x:row r="20" ht="23" customHeight="1">
      <x:c r="A20" s="24" t="n">
        <x:f>IF(ISNUMBER($B$6),$B$6+49,"n.a.")</x:f>
        <x:v>46349</x:v>
      </x:c>
      <x:c r="B20" s="26" t="n">
        <x:f>IF(COUNT(B85:B91)=7,SUM(B85:B91),"n.a.")</x:f>
        <x:v>65000</x:v>
      </x:c>
      <x:c r="C20" s="26" t="n">
        <x:f>IF(COUNT(C85:C91)=7,SUM(C85:C91),"n.a.")</x:f>
        <x:v>40000</x:v>
      </x:c>
      <x:c r="D20" s="26" t="n">
        <x:f>IF(COUNT(D85:D91)=7,SUM(D85:D91),"n.a.")</x:f>
        <x:v>8000</x:v>
      </x:c>
      <x:c r="E20" s="26" t="n">
        <x:f>IF(COUNT(E85:E91)=7,SUM(E85:E91),"n.a.")</x:f>
        <x:v>2000</x:v>
      </x:c>
      <x:c r="F20" s="26" t="n">
        <x:f>IF(COUNT(F85:F91)=7,SUM(F85:F91),"n.a.")</x:f>
        <x:v>15000</x:v>
      </x:c>
      <x:c r="G20" s="26" t="n">
        <x:f>H91</x:f>
        <x:v>-90000</x:v>
      </x:c>
      <x:c r="H20" s="26" t="n">
        <x:f>IF(COUNT(H85:H91)=7,MIN(H85:H91),"n.a.")</x:f>
        <x:v>-115000</x:v>
      </x:c>
    </x:row>
    <x:row r="21" ht="23" customHeight="1">
      <x:c r="A21" s="23" t="n">
        <x:f>IF(ISNUMBER($B$6),$B$6+56,"n.a.")</x:f>
        <x:v>46356</x:v>
      </x:c>
      <x:c r="B21" s="25" t="n">
        <x:f>IF(COUNT(B92:B98)=7,SUM(B92:B98),"n.a.")</x:f>
        <x:v>65000</x:v>
      </x:c>
      <x:c r="C21" s="25" t="n">
        <x:f>IF(COUNT(C92:C98)=7,SUM(C92:C98),"n.a.")</x:f>
        <x:v>40000</x:v>
      </x:c>
      <x:c r="D21" s="25" t="n">
        <x:f>IF(COUNT(D92:D98)=7,SUM(D92:D98),"n.a.")</x:f>
        <x:v>8000</x:v>
      </x:c>
      <x:c r="E21" s="25" t="n">
        <x:f>IF(COUNT(E92:E98)=7,SUM(E92:E98),"n.a.")</x:f>
        <x:v>2000</x:v>
      </x:c>
      <x:c r="F21" s="25" t="n">
        <x:f>IF(COUNT(F92:F98)=7,SUM(F92:F98),"n.a.")</x:f>
        <x:v>15000</x:v>
      </x:c>
      <x:c r="G21" s="25" t="n">
        <x:f>H98</x:f>
        <x:v>-75000</x:v>
      </x:c>
      <x:c r="H21" s="25" t="n">
        <x:f>IF(COUNT(H92:H98)=7,MIN(H92:H98),"n.a.")</x:f>
        <x:v>-100000</x:v>
      </x:c>
    </x:row>
    <x:row r="22" ht="23" customHeight="1">
      <x:c r="A22" s="24" t="n">
        <x:f>IF(ISNUMBER($B$6),$B$6+63,"n.a.")</x:f>
        <x:v>46363</x:v>
      </x:c>
      <x:c r="B22" s="26" t="n">
        <x:f>IF(COUNT(B99:B105)=7,SUM(B99:B105),"n.a.")</x:f>
        <x:v>65000</x:v>
      </x:c>
      <x:c r="C22" s="26" t="n">
        <x:f>IF(COUNT(C99:C105)=7,SUM(C99:C105),"n.a.")</x:f>
        <x:v>40000</x:v>
      </x:c>
      <x:c r="D22" s="26" t="n">
        <x:f>IF(COUNT(D99:D105)=7,SUM(D99:D105),"n.a.")</x:f>
        <x:v>8000</x:v>
      </x:c>
      <x:c r="E22" s="26" t="n">
        <x:f>IF(COUNT(E99:E105)=7,SUM(E99:E105),"n.a.")</x:f>
        <x:v>2000</x:v>
      </x:c>
      <x:c r="F22" s="26" t="n">
        <x:f>IF(COUNT(F99:F105)=7,SUM(F99:F105),"n.a.")</x:f>
        <x:v>15000</x:v>
      </x:c>
      <x:c r="G22" s="26" t="n">
        <x:f>H105</x:f>
        <x:v>-60000</x:v>
      </x:c>
      <x:c r="H22" s="26" t="n">
        <x:f>IF(COUNT(H99:H105)=7,MIN(H99:H105),"n.a.")</x:f>
        <x:v>-85000</x:v>
      </x:c>
    </x:row>
    <x:row r="23" ht="23" customHeight="1">
      <x:c r="A23" s="23" t="n">
        <x:f>IF(ISNUMBER($B$6),$B$6+70,"n.a.")</x:f>
        <x:v>46370</x:v>
      </x:c>
      <x:c r="B23" s="25" t="n">
        <x:f>IF(COUNT(B106:B112)=7,SUM(B106:B112),"n.a.")</x:f>
        <x:v>65000</x:v>
      </x:c>
      <x:c r="C23" s="25" t="n">
        <x:f>IF(COUNT(C106:C112)=7,SUM(C106:C112),"n.a.")</x:f>
        <x:v>40000</x:v>
      </x:c>
      <x:c r="D23" s="25" t="n">
        <x:f>IF(COUNT(D106:D112)=7,SUM(D106:D112),"n.a.")</x:f>
        <x:v>8000</x:v>
      </x:c>
      <x:c r="E23" s="25" t="n">
        <x:f>IF(COUNT(E106:E112)=7,SUM(E106:E112),"n.a.")</x:f>
        <x:v>2000</x:v>
      </x:c>
      <x:c r="F23" s="25" t="n">
        <x:f>IF(COUNT(F106:F112)=7,SUM(F106:F112),"n.a.")</x:f>
        <x:v>15000</x:v>
      </x:c>
      <x:c r="G23" s="25" t="n">
        <x:f>H112</x:f>
        <x:v>-45000</x:v>
      </x:c>
      <x:c r="H23" s="25" t="n">
        <x:f>IF(COUNT(H106:H112)=7,MIN(H106:H112),"n.a.")</x:f>
        <x:v>-70000</x:v>
      </x:c>
    </x:row>
    <x:row r="24" ht="23" customHeight="1">
      <x:c r="A24" s="24" t="n">
        <x:f>IF(ISNUMBER($B$6),$B$6+77,"n.a.")</x:f>
        <x:v>46377</x:v>
      </x:c>
      <x:c r="B24" s="26" t="n">
        <x:f>IF(COUNT(B113:B119)=7,SUM(B113:B119),"n.a.")</x:f>
        <x:v>65000</x:v>
      </x:c>
      <x:c r="C24" s="26" t="n">
        <x:f>IF(COUNT(C113:C119)=7,SUM(C113:C119),"n.a.")</x:f>
        <x:v>40000</x:v>
      </x:c>
      <x:c r="D24" s="26" t="n">
        <x:f>IF(COUNT(D113:D119)=7,SUM(D113:D119),"n.a.")</x:f>
        <x:v>8000</x:v>
      </x:c>
      <x:c r="E24" s="26" t="n">
        <x:f>IF(COUNT(E113:E119)=7,SUM(E113:E119),"n.a.")</x:f>
        <x:v>2000</x:v>
      </x:c>
      <x:c r="F24" s="26" t="n">
        <x:f>IF(COUNT(F113:F119)=7,SUM(F113:F119),"n.a.")</x:f>
        <x:v>15000</x:v>
      </x:c>
      <x:c r="G24" s="26" t="n">
        <x:f>H119</x:f>
        <x:v>-30000</x:v>
      </x:c>
      <x:c r="H24" s="26" t="n">
        <x:f>IF(COUNT(H113:H119)=7,MIN(H113:H119),"n.a.")</x:f>
        <x:v>-55000</x:v>
      </x:c>
    </x:row>
    <x:row r="25" ht="23" customHeight="1">
      <x:c r="A25" s="23" t="n">
        <x:f>IF(ISNUMBER($B$6),$B$6+84,"n.a.")</x:f>
        <x:v>46384</x:v>
      </x:c>
      <x:c r="B25" s="25" t="n">
        <x:f>IF(COUNT(B120:B126)=7,SUM(B120:B126),"n.a.")</x:f>
        <x:v>65000</x:v>
      </x:c>
      <x:c r="C25" s="25" t="n">
        <x:f>IF(COUNT(C120:C126)=7,SUM(C120:C126),"n.a.")</x:f>
        <x:v>40000</x:v>
      </x:c>
      <x:c r="D25" s="25" t="n">
        <x:f>IF(COUNT(D120:D126)=7,SUM(D120:D126),"n.a.")</x:f>
        <x:v>8000</x:v>
      </x:c>
      <x:c r="E25" s="25" t="n">
        <x:f>IF(COUNT(E120:E126)=7,SUM(E120:E126),"n.a.")</x:f>
        <x:v>2000</x:v>
      </x:c>
      <x:c r="F25" s="25" t="n">
        <x:f>IF(COUNT(F120:F126)=7,SUM(F120:F126),"n.a.")</x:f>
        <x:v>15000</x:v>
      </x:c>
      <x:c r="G25" s="25" t="n">
        <x:f>H126</x:f>
        <x:v>-15000</x:v>
      </x:c>
      <x:c r="H25" s="25" t="n">
        <x:f>IF(COUNT(H120:H126)=7,MIN(H120:H126),"n.a.")</x:f>
        <x:v>-40000</x:v>
      </x:c>
    </x:row>
    <x:row r="26" ht="23" customHeight="1">
      <x:c r="A26" s="6"/>
      <x:c r="B26" s="6"/>
      <x:c r="C26" s="6"/>
      <x:c r="D26" s="6"/>
      <x:c r="E26" s="6"/>
      <x:c r="F26" s="6"/>
      <x:c r="G26" s="6"/>
      <x:c r="H26" s="6"/>
    </x:row>
    <x:row r="27" ht="23" customHeight="1">
      <x:c r="A27" s="7" t="str">
        <x:v>How to use: edit amber controls, then replace blue input cells on Receipts and Payments. Keep formula cells.</x:v>
      </x:c>
      <x:c r="B27" s="2"/>
      <x:c r="C27" s="2"/>
      <x:c r="D27" s="2"/>
      <x:c r="E27" s="2"/>
      <x:c r="F27" s="2"/>
      <x:c r="G27" s="2"/>
      <x:c r="H27" s="2"/>
    </x:row>
    <x:row r="28" ht="23" customHeight="1">
      <x:c r="A28" s="18" t="str">
        <x:v>Use unique receipt references. Split part-payments into separate rows; never count the same receipt twice.</x:v>
      </x:c>
      <x:c r="B28" s="6"/>
      <x:c r="C28" s="6"/>
      <x:c r="D28" s="6"/>
      <x:c r="E28" s="6"/>
      <x:c r="F28" s="6"/>
      <x:c r="G28" s="6"/>
      <x:c r="H28" s="6"/>
    </x:row>
    <x:row r="29" ht="23" customHeight="1">
      <x:c r="A29" s="7" t="str">
        <x:v>Actual receipt dates override both forecast cases. Enter the cash received for that row, not the whole invoice.</x:v>
      </x:c>
      <x:c r="B29" s="2"/>
      <x:c r="C29" s="2"/>
      <x:c r="D29" s="2"/>
      <x:c r="E29" s="2"/>
      <x:c r="F29" s="2"/>
      <x:c r="G29" s="2"/>
      <x:c r="H29" s="2"/>
    </x:row>
    <x:row r="30" ht="23" customHeight="1">
      <x:c r="A30" s="18" t="str">
        <x:v>Clear example input rows before entering your figures. Add records within rows 9–108 on each input sheet.</x:v>
      </x:c>
      <x:c r="B30" s="6"/>
      <x:c r="C30" s="6"/>
      <x:c r="D30" s="6"/>
      <x:c r="E30" s="6"/>
      <x:c r="F30" s="6"/>
      <x:c r="G30" s="6"/>
      <x:c r="H30" s="6"/>
    </x:row>
    <x:row r="31" ht="23" customHeight="1">
      <x:c r="A31" s="7" t="str">
        <x:v>Opening cash must already include receipts and payments before the start date. They are excluded from this horizon.</x:v>
      </x:c>
      <x:c r="B31" s="2"/>
      <x:c r="C31" s="2"/>
      <x:c r="D31" s="2"/>
      <x:c r="E31" s="2"/>
      <x:c r="F31" s="2"/>
      <x:c r="G31" s="2"/>
      <x:c r="H31" s="2"/>
    </x:row>
    <x:row r="32" ht="23" customHeight="1">
      <x:c r="A32" s="18" t="str">
        <x:v>Changing the start date does not shift dated input records. Replace or update records as the horizon changes.</x:v>
      </x:c>
      <x:c r="B32" s="6"/>
      <x:c r="C32" s="6"/>
      <x:c r="D32" s="6"/>
      <x:c r="E32" s="6"/>
      <x:c r="F32" s="6"/>
      <x:c r="G32" s="6"/>
      <x:c r="H32" s="6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</x:row>
    <x:row r="34" ht="23" customHeight="1">
      <x:c r="A34" s="6"/>
      <x:c r="B34" s="6"/>
      <x:c r="C34" s="6"/>
      <x:c r="D34" s="6"/>
      <x:c r="E34" s="6"/>
      <x:c r="F34" s="6"/>
      <x:c r="G34" s="6"/>
      <x:c r="H34" s="6"/>
    </x:row>
    <x:row r="35" ht="42" customHeight="1">
      <x:c r="A35" s="22" t="str">
        <x:v>Date</x:v>
      </x:c>
      <x:c r="B35" s="22" t="str">
        <x:v>Customer receipts</x:v>
      </x:c>
      <x:c r="C35" s="22" t="str">
        <x:v>Payroll cash</x:v>
      </x:c>
      <x:c r="D35" s="22" t="str">
        <x:v>Employer and tax cash</x:v>
      </x:c>
      <x:c r="E35" s="22" t="str">
        <x:v>Other payments</x:v>
      </x:c>
      <x:c r="F35" s="22" t="str">
        <x:v>Net cash</x:v>
      </x:c>
      <x:c r="G35" s="22" t="str">
        <x:v>Opening cash</x:v>
      </x:c>
      <x:c r="H35" s="22" t="str">
        <x:v>Closing cash</x:v>
      </x:c>
    </x:row>
    <x:row r="36" ht="23" customHeight="1">
      <x:c r="A36" s="27" t="n">
        <x:f>IF(ISNUMBER($B$6),$B$6+0,"n.a.")</x:f>
        <x:v>46300</x:v>
      </x:c>
      <x:c r="B36" s="26" t="n">
        <x:f>IF($F$8&gt;0,"n.a.",SUMIFS('Receipts'!$J$9:$J$108,'Receipts'!$M$9:$M$108,"&gt;="&amp;A36,'Receipts'!$M$9:$M$108,"&lt;"&amp;A36+1))</x:f>
        <x:v>0</x:v>
      </x:c>
      <x:c r="C36" s="26" t="n">
        <x:f>IF($F$8&gt;0,"n.a.",SUMIFS('Payments'!$D$9:$D$108,'Payments'!$C$9:$C$108,"&gt;="&amp;A36,'Payments'!$C$9:$C$108,"&lt;"&amp;A36+1,'Payments'!$B$9:$B$108,"Payroll"))</x:f>
        <x:v>0</x:v>
      </x:c>
      <x:c r="D36" s="26" t="n">
        <x:f>IF($F$8&gt;0,"n.a.",SUMIFS('Payments'!$D$9:$D$108,'Payments'!$C$9:$C$108,"&gt;="&amp;A36,'Payments'!$C$9:$C$108,"&lt;"&amp;A36+1,'Payments'!$B$9:$B$108,"Employer and tax"))</x:f>
        <x:v>0</x:v>
      </x:c>
      <x:c r="E36" s="26" t="n">
        <x:f>IF($F$8&gt;0,"n.a.",SUMIFS('Payments'!$D$9:$D$108,'Payments'!$C$9:$C$108,"&gt;="&amp;A36,'Payments'!$C$9:$C$108,"&lt;"&amp;A36+1,'Payments'!$B$9:$B$108,"Other"))</x:f>
        <x:v>2000</x:v>
      </x:c>
      <x:c r="F36" s="26" t="n">
        <x:f>IF(COUNT(B36:E36)=4,B36-SUM(C36:E36),"n.a.")</x:f>
        <x:v>-2000</x:v>
      </x:c>
      <x:c r="G36" s="26" t="n">
        <x:f>IF(ISNUMBER($B$7),$B$7,"n.a.")</x:f>
        <x:v>50000</x:v>
      </x:c>
      <x:c r="H36" s="26" t="n">
        <x:f>IF(COUNT(F36:G36)=2,SUM(F36:G36),"n.a.")</x:f>
        <x:v>48000</x:v>
      </x:c>
    </x:row>
    <x:row r="37" ht="23" customHeight="1">
      <x:c r="A37" s="8" t="n">
        <x:f>IF(ISNUMBER($B$6),$B$6+1,"n.a.")</x:f>
        <x:v>46301</x:v>
      </x:c>
      <x:c r="B37" s="25" t="n">
        <x:f>IF($F$8&gt;0,"n.a.",SUMIFS('Receipts'!$J$9:$J$108,'Receipts'!$M$9:$M$108,"&gt;="&amp;A37,'Receipts'!$M$9:$M$108,"&lt;"&amp;A37+1))</x:f>
        <x:v>0</x:v>
      </x:c>
      <x:c r="C37" s="25" t="n">
        <x:f>IF($F$8&gt;0,"n.a.",SUMIFS('Payments'!$D$9:$D$108,'Payments'!$C$9:$C$108,"&gt;="&amp;A37,'Payments'!$C$9:$C$108,"&lt;"&amp;A37+1,'Payments'!$B$9:$B$108,"Payroll"))</x:f>
        <x:v>0</x:v>
      </x:c>
      <x:c r="D37" s="25" t="n">
        <x:f>IF($F$8&gt;0,"n.a.",SUMIFS('Payments'!$D$9:$D$108,'Payments'!$C$9:$C$108,"&gt;="&amp;A37,'Payments'!$C$9:$C$108,"&lt;"&amp;A37+1,'Payments'!$B$9:$B$108,"Employer and tax"))</x:f>
        <x:v>0</x:v>
      </x:c>
      <x:c r="E37" s="25" t="n">
        <x:f>IF($F$8&gt;0,"n.a.",SUMIFS('Payments'!$D$9:$D$108,'Payments'!$C$9:$C$108,"&gt;="&amp;A37,'Payments'!$C$9:$C$108,"&lt;"&amp;A37+1,'Payments'!$B$9:$B$108,"Other"))</x:f>
        <x:v>0</x:v>
      </x:c>
      <x:c r="F37" s="25" t="n">
        <x:f>IF(COUNT(B37:E37)=4,B37-SUM(C37:E37),"n.a.")</x:f>
        <x:v>0</x:v>
      </x:c>
      <x:c r="G37" s="25" t="n">
        <x:f>H36</x:f>
        <x:v>48000</x:v>
      </x:c>
      <x:c r="H37" s="25" t="n">
        <x:f>IF(COUNT(F37:G37)=2,SUM(F37:G37),"n.a.")</x:f>
        <x:v>48000</x:v>
      </x:c>
    </x:row>
    <x:row r="38" ht="23" customHeight="1">
      <x:c r="A38" s="27" t="n">
        <x:f>IF(ISNUMBER($B$6),$B$6+2,"n.a.")</x:f>
        <x:v>46302</x:v>
      </x:c>
      <x:c r="B38" s="26" t="n">
        <x:f>IF($F$8&gt;0,"n.a.",SUMIFS('Receipts'!$J$9:$J$108,'Receipts'!$M$9:$M$108,"&gt;="&amp;A38,'Receipts'!$M$9:$M$108,"&lt;"&amp;A38+1))</x:f>
        <x:v>0</x:v>
      </x:c>
      <x:c r="C38" s="26" t="n">
        <x:f>IF($F$8&gt;0,"n.a.",SUMIFS('Payments'!$D$9:$D$108,'Payments'!$C$9:$C$108,"&gt;="&amp;A38,'Payments'!$C$9:$C$108,"&lt;"&amp;A38+1,'Payments'!$B$9:$B$108,"Payroll"))</x:f>
        <x:v>0</x:v>
      </x:c>
      <x:c r="D38" s="26" t="n">
        <x:f>IF($F$8&gt;0,"n.a.",SUMIFS('Payments'!$D$9:$D$108,'Payments'!$C$9:$C$108,"&gt;="&amp;A38,'Payments'!$C$9:$C$108,"&lt;"&amp;A38+1,'Payments'!$B$9:$B$108,"Employer and tax"))</x:f>
        <x:v>0</x:v>
      </x:c>
      <x:c r="E38" s="26" t="n">
        <x:f>IF($F$8&gt;0,"n.a.",SUMIFS('Payments'!$D$9:$D$108,'Payments'!$C$9:$C$108,"&gt;="&amp;A38,'Payments'!$C$9:$C$108,"&lt;"&amp;A38+1,'Payments'!$B$9:$B$108,"Other"))</x:f>
        <x:v>0</x:v>
      </x:c>
      <x:c r="F38" s="26" t="n">
        <x:f>IF(COUNT(B38:E38)=4,B38-SUM(C38:E38),"n.a.")</x:f>
        <x:v>0</x:v>
      </x:c>
      <x:c r="G38" s="26" t="n">
        <x:f>H37</x:f>
        <x:v>48000</x:v>
      </x:c>
      <x:c r="H38" s="26" t="n">
        <x:f>IF(COUNT(F38:G38)=2,SUM(F38:G38),"n.a.")</x:f>
        <x:v>48000</x:v>
      </x:c>
    </x:row>
    <x:row r="39" ht="23" customHeight="1">
      <x:c r="A39" s="8" t="n">
        <x:f>IF(ISNUMBER($B$6),$B$6+3,"n.a.")</x:f>
        <x:v>46303</x:v>
      </x:c>
      <x:c r="B39" s="25" t="n">
        <x:f>IF($F$8&gt;0,"n.a.",SUMIFS('Receipts'!$J$9:$J$108,'Receipts'!$M$9:$M$108,"&gt;="&amp;A39,'Receipts'!$M$9:$M$108,"&lt;"&amp;A39+1))</x:f>
        <x:v>0</x:v>
      </x:c>
      <x:c r="C39" s="25" t="n">
        <x:f>IF($F$8&gt;0,"n.a.",SUMIFS('Payments'!$D$9:$D$108,'Payments'!$C$9:$C$108,"&gt;="&amp;A39,'Payments'!$C$9:$C$108,"&lt;"&amp;A39+1,'Payments'!$B$9:$B$108,"Payroll"))</x:f>
        <x:v>0</x:v>
      </x:c>
      <x:c r="D39" s="25" t="n">
        <x:f>IF($F$8&gt;0,"n.a.",SUMIFS('Payments'!$D$9:$D$108,'Payments'!$C$9:$C$108,"&gt;="&amp;A39,'Payments'!$C$9:$C$108,"&lt;"&amp;A39+1,'Payments'!$B$9:$B$108,"Employer and tax"))</x:f>
        <x:v>8000</x:v>
      </x:c>
      <x:c r="E39" s="25" t="n">
        <x:f>IF($F$8&gt;0,"n.a.",SUMIFS('Payments'!$D$9:$D$108,'Payments'!$C$9:$C$108,"&gt;="&amp;A39,'Payments'!$C$9:$C$108,"&lt;"&amp;A39+1,'Payments'!$B$9:$B$108,"Other"))</x:f>
        <x:v>0</x:v>
      </x:c>
      <x:c r="F39" s="25" t="n">
        <x:f>IF(COUNT(B39:E39)=4,B39-SUM(C39:E39),"n.a.")</x:f>
        <x:v>-8000</x:v>
      </x:c>
      <x:c r="G39" s="25" t="n">
        <x:f>H38</x:f>
        <x:v>48000</x:v>
      </x:c>
      <x:c r="H39" s="25" t="n">
        <x:f>IF(COUNT(F39:G39)=2,SUM(F39:G39),"n.a.")</x:f>
        <x:v>40000</x:v>
      </x:c>
    </x:row>
    <x:row r="40" ht="23" customHeight="1">
      <x:c r="A40" s="27" t="n">
        <x:f>IF(ISNUMBER($B$6),$B$6+4,"n.a.")</x:f>
        <x:v>46304</x:v>
      </x:c>
      <x:c r="B40" s="26" t="n">
        <x:f>IF($F$8&gt;0,"n.a.",SUMIFS('Receipts'!$J$9:$J$108,'Receipts'!$M$9:$M$108,"&gt;="&amp;A40,'Receipts'!$M$9:$M$108,"&lt;"&amp;A40+1))</x:f>
        <x:v>0</x:v>
      </x:c>
      <x:c r="C40" s="26" t="n">
        <x:f>IF($F$8&gt;0,"n.a.",SUMIFS('Payments'!$D$9:$D$108,'Payments'!$C$9:$C$108,"&gt;="&amp;A40,'Payments'!$C$9:$C$108,"&lt;"&amp;A40+1,'Payments'!$B$9:$B$108,"Payroll"))</x:f>
        <x:v>40000</x:v>
      </x:c>
      <x:c r="D40" s="26" t="n">
        <x:f>IF($F$8&gt;0,"n.a.",SUMIFS('Payments'!$D$9:$D$108,'Payments'!$C$9:$C$108,"&gt;="&amp;A40,'Payments'!$C$9:$C$108,"&lt;"&amp;A40+1,'Payments'!$B$9:$B$108,"Employer and tax"))</x:f>
        <x:v>0</x:v>
      </x:c>
      <x:c r="E40" s="26" t="n">
        <x:f>IF($F$8&gt;0,"n.a.",SUMIFS('Payments'!$D$9:$D$108,'Payments'!$C$9:$C$108,"&gt;="&amp;A40,'Payments'!$C$9:$C$108,"&lt;"&amp;A40+1,'Payments'!$B$9:$B$108,"Other"))</x:f>
        <x:v>0</x:v>
      </x:c>
      <x:c r="F40" s="26" t="n">
        <x:f>IF(COUNT(B40:E40)=4,B40-SUM(C40:E40),"n.a.")</x:f>
        <x:v>-40000</x:v>
      </x:c>
      <x:c r="G40" s="26" t="n">
        <x:f>H39</x:f>
        <x:v>40000</x:v>
      </x:c>
      <x:c r="H40" s="26" t="n">
        <x:f>IF(COUNT(F40:G40)=2,SUM(F40:G40),"n.a.")</x:f>
        <x:v>0</x:v>
      </x:c>
    </x:row>
    <x:row r="41" ht="23" customHeight="1">
      <x:c r="A41" s="8" t="n">
        <x:f>IF(ISNUMBER($B$6),$B$6+5,"n.a.")</x:f>
        <x:v>46305</x:v>
      </x:c>
      <x:c r="B41" s="25" t="n">
        <x:f>IF($F$8&gt;0,"n.a.",SUMIFS('Receipts'!$J$9:$J$108,'Receipts'!$M$9:$M$108,"&gt;="&amp;A41,'Receipts'!$M$9:$M$108,"&lt;"&amp;A41+1))</x:f>
        <x:v>0</x:v>
      </x:c>
      <x:c r="C41" s="25" t="n">
        <x:f>IF($F$8&gt;0,"n.a.",SUMIFS('Payments'!$D$9:$D$108,'Payments'!$C$9:$C$108,"&gt;="&amp;A41,'Payments'!$C$9:$C$108,"&lt;"&amp;A41+1,'Payments'!$B$9:$B$108,"Payroll"))</x:f>
        <x:v>0</x:v>
      </x:c>
      <x:c r="D41" s="25" t="n">
        <x:f>IF($F$8&gt;0,"n.a.",SUMIFS('Payments'!$D$9:$D$108,'Payments'!$C$9:$C$108,"&gt;="&amp;A41,'Payments'!$C$9:$C$108,"&lt;"&amp;A41+1,'Payments'!$B$9:$B$108,"Employer and tax"))</x:f>
        <x:v>0</x:v>
      </x:c>
      <x:c r="E41" s="25" t="n">
        <x:f>IF($F$8&gt;0,"n.a.",SUMIFS('Payments'!$D$9:$D$108,'Payments'!$C$9:$C$108,"&gt;="&amp;A41,'Payments'!$C$9:$C$108,"&lt;"&amp;A41+1,'Payments'!$B$9:$B$108,"Other"))</x:f>
        <x:v>0</x:v>
      </x:c>
      <x:c r="F41" s="25" t="n">
        <x:f>IF(COUNT(B41:E41)=4,B41-SUM(C41:E41),"n.a.")</x:f>
        <x:v>0</x:v>
      </x:c>
      <x:c r="G41" s="25" t="n">
        <x:f>H40</x:f>
        <x:v>0</x:v>
      </x:c>
      <x:c r="H41" s="25" t="n">
        <x:f>IF(COUNT(F41:G41)=2,SUM(F41:G41),"n.a.")</x:f>
        <x:v>0</x:v>
      </x:c>
    </x:row>
    <x:row r="42" ht="23" customHeight="1">
      <x:c r="A42" s="27" t="n">
        <x:f>IF(ISNUMBER($B$6),$B$6+6,"n.a.")</x:f>
        <x:v>46306</x:v>
      </x:c>
      <x:c r="B42" s="26" t="n">
        <x:f>IF($F$8&gt;0,"n.a.",SUMIFS('Receipts'!$J$9:$J$108,'Receipts'!$M$9:$M$108,"&gt;="&amp;A42,'Receipts'!$M$9:$M$108,"&lt;"&amp;A42+1))</x:f>
        <x:v>0</x:v>
      </x:c>
      <x:c r="C42" s="26" t="n">
        <x:f>IF($F$8&gt;0,"n.a.",SUMIFS('Payments'!$D$9:$D$108,'Payments'!$C$9:$C$108,"&gt;="&amp;A42,'Payments'!$C$9:$C$108,"&lt;"&amp;A42+1,'Payments'!$B$9:$B$108,"Payroll"))</x:f>
        <x:v>0</x:v>
      </x:c>
      <x:c r="D42" s="26" t="n">
        <x:f>IF($F$8&gt;0,"n.a.",SUMIFS('Payments'!$D$9:$D$108,'Payments'!$C$9:$C$108,"&gt;="&amp;A42,'Payments'!$C$9:$C$108,"&lt;"&amp;A42+1,'Payments'!$B$9:$B$108,"Employer and tax"))</x:f>
        <x:v>0</x:v>
      </x:c>
      <x:c r="E42" s="26" t="n">
        <x:f>IF($F$8&gt;0,"n.a.",SUMIFS('Payments'!$D$9:$D$108,'Payments'!$C$9:$C$108,"&gt;="&amp;A42,'Payments'!$C$9:$C$108,"&lt;"&amp;A42+1,'Payments'!$B$9:$B$108,"Other"))</x:f>
        <x:v>0</x:v>
      </x:c>
      <x:c r="F42" s="26" t="n">
        <x:f>IF(COUNT(B42:E42)=4,B42-SUM(C42:E42),"n.a.")</x:f>
        <x:v>0</x:v>
      </x:c>
      <x:c r="G42" s="26" t="n">
        <x:f>H41</x:f>
        <x:v>0</x:v>
      </x:c>
      <x:c r="H42" s="26" t="n">
        <x:f>IF(COUNT(F42:G42)=2,SUM(F42:G42),"n.a.")</x:f>
        <x:v>0</x:v>
      </x:c>
    </x:row>
    <x:row r="43" ht="23" customHeight="1">
      <x:c r="A43" s="8" t="n">
        <x:f>IF(ISNUMBER($B$6),$B$6+7,"n.a.")</x:f>
        <x:v>46307</x:v>
      </x:c>
      <x:c r="B43" s="25" t="n">
        <x:f>IF($F$8&gt;0,"n.a.",SUMIFS('Receipts'!$J$9:$J$108,'Receipts'!$M$9:$M$108,"&gt;="&amp;A43,'Receipts'!$M$9:$M$108,"&lt;"&amp;A43+1))</x:f>
        <x:v>0</x:v>
      </x:c>
      <x:c r="C43" s="25" t="n">
        <x:f>IF($F$8&gt;0,"n.a.",SUMIFS('Payments'!$D$9:$D$108,'Payments'!$C$9:$C$108,"&gt;="&amp;A43,'Payments'!$C$9:$C$108,"&lt;"&amp;A43+1,'Payments'!$B$9:$B$108,"Payroll"))</x:f>
        <x:v>0</x:v>
      </x:c>
      <x:c r="D43" s="25" t="n">
        <x:f>IF($F$8&gt;0,"n.a.",SUMIFS('Payments'!$D$9:$D$108,'Payments'!$C$9:$C$108,"&gt;="&amp;A43,'Payments'!$C$9:$C$108,"&lt;"&amp;A43+1,'Payments'!$B$9:$B$108,"Employer and tax"))</x:f>
        <x:v>0</x:v>
      </x:c>
      <x:c r="E43" s="25" t="n">
        <x:f>IF($F$8&gt;0,"n.a.",SUMIFS('Payments'!$D$9:$D$108,'Payments'!$C$9:$C$108,"&gt;="&amp;A43,'Payments'!$C$9:$C$108,"&lt;"&amp;A43+1,'Payments'!$B$9:$B$108,"Other"))</x:f>
        <x:v>2000</x:v>
      </x:c>
      <x:c r="F43" s="25" t="n">
        <x:f>IF(COUNT(B43:E43)=4,B43-SUM(C43:E43),"n.a.")</x:f>
        <x:v>-2000</x:v>
      </x:c>
      <x:c r="G43" s="25" t="n">
        <x:f>H42</x:f>
        <x:v>0</x:v>
      </x:c>
      <x:c r="H43" s="25" t="n">
        <x:f>IF(COUNT(F43:G43)=2,SUM(F43:G43),"n.a.")</x:f>
        <x:v>-2000</x:v>
      </x:c>
    </x:row>
    <x:row r="44" ht="23" customHeight="1">
      <x:c r="A44" s="27" t="n">
        <x:f>IF(ISNUMBER($B$6),$B$6+8,"n.a.")</x:f>
        <x:v>46308</x:v>
      </x:c>
      <x:c r="B44" s="26" t="n">
        <x:f>IF($F$8&gt;0,"n.a.",SUMIFS('Receipts'!$J$9:$J$108,'Receipts'!$M$9:$M$108,"&gt;="&amp;A44,'Receipts'!$M$9:$M$108,"&lt;"&amp;A44+1))</x:f>
        <x:v>0</x:v>
      </x:c>
      <x:c r="C44" s="26" t="n">
        <x:f>IF($F$8&gt;0,"n.a.",SUMIFS('Payments'!$D$9:$D$108,'Payments'!$C$9:$C$108,"&gt;="&amp;A44,'Payments'!$C$9:$C$108,"&lt;"&amp;A44+1,'Payments'!$B$9:$B$108,"Payroll"))</x:f>
        <x:v>0</x:v>
      </x:c>
      <x:c r="D44" s="26" t="n">
        <x:f>IF($F$8&gt;0,"n.a.",SUMIFS('Payments'!$D$9:$D$108,'Payments'!$C$9:$C$108,"&gt;="&amp;A44,'Payments'!$C$9:$C$108,"&lt;"&amp;A44+1,'Payments'!$B$9:$B$108,"Employer and tax"))</x:f>
        <x:v>0</x:v>
      </x:c>
      <x:c r="E44" s="26" t="n">
        <x:f>IF($F$8&gt;0,"n.a.",SUMIFS('Payments'!$D$9:$D$108,'Payments'!$C$9:$C$108,"&gt;="&amp;A44,'Payments'!$C$9:$C$108,"&lt;"&amp;A44+1,'Payments'!$B$9:$B$108,"Other"))</x:f>
        <x:v>0</x:v>
      </x:c>
      <x:c r="F44" s="26" t="n">
        <x:f>IF(COUNT(B44:E44)=4,B44-SUM(C44:E44),"n.a.")</x:f>
        <x:v>0</x:v>
      </x:c>
      <x:c r="G44" s="26" t="n">
        <x:f>H43</x:f>
        <x:v>-2000</x:v>
      </x:c>
      <x:c r="H44" s="26" t="n">
        <x:f>IF(COUNT(F44:G44)=2,SUM(F44:G44),"n.a.")</x:f>
        <x:v>-2000</x:v>
      </x:c>
    </x:row>
    <x:row r="45" ht="23" customHeight="1">
      <x:c r="A45" s="8" t="n">
        <x:f>IF(ISNUMBER($B$6),$B$6+9,"n.a.")</x:f>
        <x:v>46309</x:v>
      </x:c>
      <x:c r="B45" s="25" t="n">
        <x:f>IF($F$8&gt;0,"n.a.",SUMIFS('Receipts'!$J$9:$J$108,'Receipts'!$M$9:$M$108,"&gt;="&amp;A45,'Receipts'!$M$9:$M$108,"&lt;"&amp;A45+1))</x:f>
        <x:v>0</x:v>
      </x:c>
      <x:c r="C45" s="25" t="n">
        <x:f>IF($F$8&gt;0,"n.a.",SUMIFS('Payments'!$D$9:$D$108,'Payments'!$C$9:$C$108,"&gt;="&amp;A45,'Payments'!$C$9:$C$108,"&lt;"&amp;A45+1,'Payments'!$B$9:$B$108,"Payroll"))</x:f>
        <x:v>0</x:v>
      </x:c>
      <x:c r="D45" s="25" t="n">
        <x:f>IF($F$8&gt;0,"n.a.",SUMIFS('Payments'!$D$9:$D$108,'Payments'!$C$9:$C$108,"&gt;="&amp;A45,'Payments'!$C$9:$C$108,"&lt;"&amp;A45+1,'Payments'!$B$9:$B$108,"Employer and tax"))</x:f>
        <x:v>0</x:v>
      </x:c>
      <x:c r="E45" s="25" t="n">
        <x:f>IF($F$8&gt;0,"n.a.",SUMIFS('Payments'!$D$9:$D$108,'Payments'!$C$9:$C$108,"&gt;="&amp;A45,'Payments'!$C$9:$C$108,"&lt;"&amp;A45+1,'Payments'!$B$9:$B$108,"Other"))</x:f>
        <x:v>0</x:v>
      </x:c>
      <x:c r="F45" s="25" t="n">
        <x:f>IF(COUNT(B45:E45)=4,B45-SUM(C45:E45),"n.a.")</x:f>
        <x:v>0</x:v>
      </x:c>
      <x:c r="G45" s="25" t="n">
        <x:f>H44</x:f>
        <x:v>-2000</x:v>
      </x:c>
      <x:c r="H45" s="25" t="n">
        <x:f>IF(COUNT(F45:G45)=2,SUM(F45:G45),"n.a.")</x:f>
        <x:v>-2000</x:v>
      </x:c>
    </x:row>
    <x:row r="46" ht="23" customHeight="1">
      <x:c r="A46" s="27" t="n">
        <x:f>IF(ISNUMBER($B$6),$B$6+10,"n.a.")</x:f>
        <x:v>46310</x:v>
      </x:c>
      <x:c r="B46" s="26" t="n">
        <x:f>IF($F$8&gt;0,"n.a.",SUMIFS('Receipts'!$J$9:$J$108,'Receipts'!$M$9:$M$108,"&gt;="&amp;A46,'Receipts'!$M$9:$M$108,"&lt;"&amp;A46+1))</x:f>
        <x:v>0</x:v>
      </x:c>
      <x:c r="C46" s="26" t="n">
        <x:f>IF($F$8&gt;0,"n.a.",SUMIFS('Payments'!$D$9:$D$108,'Payments'!$C$9:$C$108,"&gt;="&amp;A46,'Payments'!$C$9:$C$108,"&lt;"&amp;A46+1,'Payments'!$B$9:$B$108,"Payroll"))</x:f>
        <x:v>0</x:v>
      </x:c>
      <x:c r="D46" s="26" t="n">
        <x:f>IF($F$8&gt;0,"n.a.",SUMIFS('Payments'!$D$9:$D$108,'Payments'!$C$9:$C$108,"&gt;="&amp;A46,'Payments'!$C$9:$C$108,"&lt;"&amp;A46+1,'Payments'!$B$9:$B$108,"Employer and tax"))</x:f>
        <x:v>8000</x:v>
      </x:c>
      <x:c r="E46" s="26" t="n">
        <x:f>IF($F$8&gt;0,"n.a.",SUMIFS('Payments'!$D$9:$D$108,'Payments'!$C$9:$C$108,"&gt;="&amp;A46,'Payments'!$C$9:$C$108,"&lt;"&amp;A46+1,'Payments'!$B$9:$B$108,"Other"))</x:f>
        <x:v>0</x:v>
      </x:c>
      <x:c r="F46" s="26" t="n">
        <x:f>IF(COUNT(B46:E46)=4,B46-SUM(C46:E46),"n.a.")</x:f>
        <x:v>-8000</x:v>
      </x:c>
      <x:c r="G46" s="26" t="n">
        <x:f>H45</x:f>
        <x:v>-2000</x:v>
      </x:c>
      <x:c r="H46" s="26" t="n">
        <x:f>IF(COUNT(F46:G46)=2,SUM(F46:G46),"n.a.")</x:f>
        <x:v>-10000</x:v>
      </x:c>
    </x:row>
    <x:row r="47" ht="23" customHeight="1">
      <x:c r="A47" s="8" t="n">
        <x:f>IF(ISNUMBER($B$6),$B$6+11,"n.a.")</x:f>
        <x:v>46311</x:v>
      </x:c>
      <x:c r="B47" s="25" t="n">
        <x:f>IF($F$8&gt;0,"n.a.",SUMIFS('Receipts'!$J$9:$J$108,'Receipts'!$M$9:$M$108,"&gt;="&amp;A47,'Receipts'!$M$9:$M$108,"&lt;"&amp;A47+1))</x:f>
        <x:v>0</x:v>
      </x:c>
      <x:c r="C47" s="25" t="n">
        <x:f>IF($F$8&gt;0,"n.a.",SUMIFS('Payments'!$D$9:$D$108,'Payments'!$C$9:$C$108,"&gt;="&amp;A47,'Payments'!$C$9:$C$108,"&lt;"&amp;A47+1,'Payments'!$B$9:$B$108,"Payroll"))</x:f>
        <x:v>40000</x:v>
      </x:c>
      <x:c r="D47" s="25" t="n">
        <x:f>IF($F$8&gt;0,"n.a.",SUMIFS('Payments'!$D$9:$D$108,'Payments'!$C$9:$C$108,"&gt;="&amp;A47,'Payments'!$C$9:$C$108,"&lt;"&amp;A47+1,'Payments'!$B$9:$B$108,"Employer and tax"))</x:f>
        <x:v>0</x:v>
      </x:c>
      <x:c r="E47" s="25" t="n">
        <x:f>IF($F$8&gt;0,"n.a.",SUMIFS('Payments'!$D$9:$D$108,'Payments'!$C$9:$C$108,"&gt;="&amp;A47,'Payments'!$C$9:$C$108,"&lt;"&amp;A47+1,'Payments'!$B$9:$B$108,"Other"))</x:f>
        <x:v>0</x:v>
      </x:c>
      <x:c r="F47" s="25" t="n">
        <x:f>IF(COUNT(B47:E47)=4,B47-SUM(C47:E47),"n.a.")</x:f>
        <x:v>-40000</x:v>
      </x:c>
      <x:c r="G47" s="25" t="n">
        <x:f>H46</x:f>
        <x:v>-10000</x:v>
      </x:c>
      <x:c r="H47" s="25" t="n">
        <x:f>IF(COUNT(F47:G47)=2,SUM(F47:G47),"n.a.")</x:f>
        <x:v>-50000</x:v>
      </x:c>
    </x:row>
    <x:row r="48" ht="23" customHeight="1">
      <x:c r="A48" s="27" t="n">
        <x:f>IF(ISNUMBER($B$6),$B$6+12,"n.a.")</x:f>
        <x:v>46312</x:v>
      </x:c>
      <x:c r="B48" s="26" t="n">
        <x:f>IF($F$8&gt;0,"n.a.",SUMIFS('Receipts'!$J$9:$J$108,'Receipts'!$M$9:$M$108,"&gt;="&amp;A48,'Receipts'!$M$9:$M$108,"&lt;"&amp;A48+1))</x:f>
        <x:v>0</x:v>
      </x:c>
      <x:c r="C48" s="26" t="n">
        <x:f>IF($F$8&gt;0,"n.a.",SUMIFS('Payments'!$D$9:$D$108,'Payments'!$C$9:$C$108,"&gt;="&amp;A48,'Payments'!$C$9:$C$108,"&lt;"&amp;A48+1,'Payments'!$B$9:$B$108,"Payroll"))</x:f>
        <x:v>0</x:v>
      </x:c>
      <x:c r="D48" s="26" t="n">
        <x:f>IF($F$8&gt;0,"n.a.",SUMIFS('Payments'!$D$9:$D$108,'Payments'!$C$9:$C$108,"&gt;="&amp;A48,'Payments'!$C$9:$C$108,"&lt;"&amp;A48+1,'Payments'!$B$9:$B$108,"Employer and tax"))</x:f>
        <x:v>0</x:v>
      </x:c>
      <x:c r="E48" s="26" t="n">
        <x:f>IF($F$8&gt;0,"n.a.",SUMIFS('Payments'!$D$9:$D$108,'Payments'!$C$9:$C$108,"&gt;="&amp;A48,'Payments'!$C$9:$C$108,"&lt;"&amp;A48+1,'Payments'!$B$9:$B$108,"Other"))</x:f>
        <x:v>0</x:v>
      </x:c>
      <x:c r="F48" s="26" t="n">
        <x:f>IF(COUNT(B48:E48)=4,B48-SUM(C48:E48),"n.a.")</x:f>
        <x:v>0</x:v>
      </x:c>
      <x:c r="G48" s="26" t="n">
        <x:f>H47</x:f>
        <x:v>-50000</x:v>
      </x:c>
      <x:c r="H48" s="26" t="n">
        <x:f>IF(COUNT(F48:G48)=2,SUM(F48:G48),"n.a.")</x:f>
        <x:v>-50000</x:v>
      </x:c>
    </x:row>
    <x:row r="49" ht="23" customHeight="1">
      <x:c r="A49" s="8" t="n">
        <x:f>IF(ISNUMBER($B$6),$B$6+13,"n.a.")</x:f>
        <x:v>46313</x:v>
      </x:c>
      <x:c r="B49" s="25" t="n">
        <x:f>IF($F$8&gt;0,"n.a.",SUMIFS('Receipts'!$J$9:$J$108,'Receipts'!$M$9:$M$108,"&gt;="&amp;A49,'Receipts'!$M$9:$M$108,"&lt;"&amp;A49+1))</x:f>
        <x:v>0</x:v>
      </x:c>
      <x:c r="C49" s="25" t="n">
        <x:f>IF($F$8&gt;0,"n.a.",SUMIFS('Payments'!$D$9:$D$108,'Payments'!$C$9:$C$108,"&gt;="&amp;A49,'Payments'!$C$9:$C$108,"&lt;"&amp;A49+1,'Payments'!$B$9:$B$108,"Payroll"))</x:f>
        <x:v>0</x:v>
      </x:c>
      <x:c r="D49" s="25" t="n">
        <x:f>IF($F$8&gt;0,"n.a.",SUMIFS('Payments'!$D$9:$D$108,'Payments'!$C$9:$C$108,"&gt;="&amp;A49,'Payments'!$C$9:$C$108,"&lt;"&amp;A49+1,'Payments'!$B$9:$B$108,"Employer and tax"))</x:f>
        <x:v>0</x:v>
      </x:c>
      <x:c r="E49" s="25" t="n">
        <x:f>IF($F$8&gt;0,"n.a.",SUMIFS('Payments'!$D$9:$D$108,'Payments'!$C$9:$C$108,"&gt;="&amp;A49,'Payments'!$C$9:$C$108,"&lt;"&amp;A49+1,'Payments'!$B$9:$B$108,"Other"))</x:f>
        <x:v>0</x:v>
      </x:c>
      <x:c r="F49" s="25" t="n">
        <x:f>IF(COUNT(B49:E49)=4,B49-SUM(C49:E49),"n.a.")</x:f>
        <x:v>0</x:v>
      </x:c>
      <x:c r="G49" s="25" t="n">
        <x:f>H48</x:f>
        <x:v>-50000</x:v>
      </x:c>
      <x:c r="H49" s="25" t="n">
        <x:f>IF(COUNT(F49:G49)=2,SUM(F49:G49),"n.a.")</x:f>
        <x:v>-50000</x:v>
      </x:c>
    </x:row>
    <x:row r="50" ht="23" customHeight="1">
      <x:c r="A50" s="27" t="n">
        <x:f>IF(ISNUMBER($B$6),$B$6+14,"n.a.")</x:f>
        <x:v>46314</x:v>
      </x:c>
      <x:c r="B50" s="26" t="n">
        <x:f>IF($F$8&gt;0,"n.a.",SUMIFS('Receipts'!$J$9:$J$108,'Receipts'!$M$9:$M$108,"&gt;="&amp;A50,'Receipts'!$M$9:$M$108,"&lt;"&amp;A50+1))</x:f>
        <x:v>0</x:v>
      </x:c>
      <x:c r="C50" s="26" t="n">
        <x:f>IF($F$8&gt;0,"n.a.",SUMIFS('Payments'!$D$9:$D$108,'Payments'!$C$9:$C$108,"&gt;="&amp;A50,'Payments'!$C$9:$C$108,"&lt;"&amp;A50+1,'Payments'!$B$9:$B$108,"Payroll"))</x:f>
        <x:v>0</x:v>
      </x:c>
      <x:c r="D50" s="26" t="n">
        <x:f>IF($F$8&gt;0,"n.a.",SUMIFS('Payments'!$D$9:$D$108,'Payments'!$C$9:$C$108,"&gt;="&amp;A50,'Payments'!$C$9:$C$108,"&lt;"&amp;A50+1,'Payments'!$B$9:$B$108,"Employer and tax"))</x:f>
        <x:v>0</x:v>
      </x:c>
      <x:c r="E50" s="26" t="n">
        <x:f>IF($F$8&gt;0,"n.a.",SUMIFS('Payments'!$D$9:$D$108,'Payments'!$C$9:$C$108,"&gt;="&amp;A50,'Payments'!$C$9:$C$108,"&lt;"&amp;A50+1,'Payments'!$B$9:$B$108,"Other"))</x:f>
        <x:v>2000</x:v>
      </x:c>
      <x:c r="F50" s="26" t="n">
        <x:f>IF(COUNT(B50:E50)=4,B50-SUM(C50:E50),"n.a.")</x:f>
        <x:v>-2000</x:v>
      </x:c>
      <x:c r="G50" s="26" t="n">
        <x:f>H49</x:f>
        <x:v>-50000</x:v>
      </x:c>
      <x:c r="H50" s="26" t="n">
        <x:f>IF(COUNT(F50:G50)=2,SUM(F50:G50),"n.a.")</x:f>
        <x:v>-52000</x:v>
      </x:c>
    </x:row>
    <x:row r="51" ht="23" customHeight="1">
      <x:c r="A51" s="8" t="n">
        <x:f>IF(ISNUMBER($B$6),$B$6+15,"n.a.")</x:f>
        <x:v>46315</x:v>
      </x:c>
      <x:c r="B51" s="25" t="n">
        <x:f>IF($F$8&gt;0,"n.a.",SUMIFS('Receipts'!$J$9:$J$108,'Receipts'!$M$9:$M$108,"&gt;="&amp;A51,'Receipts'!$M$9:$M$108,"&lt;"&amp;A51+1))</x:f>
        <x:v>0</x:v>
      </x:c>
      <x:c r="C51" s="25" t="n">
        <x:f>IF($F$8&gt;0,"n.a.",SUMIFS('Payments'!$D$9:$D$108,'Payments'!$C$9:$C$108,"&gt;="&amp;A51,'Payments'!$C$9:$C$108,"&lt;"&amp;A51+1,'Payments'!$B$9:$B$108,"Payroll"))</x:f>
        <x:v>0</x:v>
      </x:c>
      <x:c r="D51" s="25" t="n">
        <x:f>IF($F$8&gt;0,"n.a.",SUMIFS('Payments'!$D$9:$D$108,'Payments'!$C$9:$C$108,"&gt;="&amp;A51,'Payments'!$C$9:$C$108,"&lt;"&amp;A51+1,'Payments'!$B$9:$B$108,"Employer and tax"))</x:f>
        <x:v>0</x:v>
      </x:c>
      <x:c r="E51" s="25" t="n">
        <x:f>IF($F$8&gt;0,"n.a.",SUMIFS('Payments'!$D$9:$D$108,'Payments'!$C$9:$C$108,"&gt;="&amp;A51,'Payments'!$C$9:$C$108,"&lt;"&amp;A51+1,'Payments'!$B$9:$B$108,"Other"))</x:f>
        <x:v>0</x:v>
      </x:c>
      <x:c r="F51" s="25" t="n">
        <x:f>IF(COUNT(B51:E51)=4,B51-SUM(C51:E51),"n.a.")</x:f>
        <x:v>0</x:v>
      </x:c>
      <x:c r="G51" s="25" t="n">
        <x:f>H50</x:f>
        <x:v>-52000</x:v>
      </x:c>
      <x:c r="H51" s="25" t="n">
        <x:f>IF(COUNT(F51:G51)=2,SUM(F51:G51),"n.a.")</x:f>
        <x:v>-52000</x:v>
      </x:c>
    </x:row>
    <x:row r="52" ht="23" customHeight="1">
      <x:c r="A52" s="27" t="n">
        <x:f>IF(ISNUMBER($B$6),$B$6+16,"n.a.")</x:f>
        <x:v>46316</x:v>
      </x:c>
      <x:c r="B52" s="26" t="n">
        <x:f>IF($F$8&gt;0,"n.a.",SUMIFS('Receipts'!$J$9:$J$108,'Receipts'!$M$9:$M$108,"&gt;="&amp;A52,'Receipts'!$M$9:$M$108,"&lt;"&amp;A52+1))</x:f>
        <x:v>0</x:v>
      </x:c>
      <x:c r="C52" s="26" t="n">
        <x:f>IF($F$8&gt;0,"n.a.",SUMIFS('Payments'!$D$9:$D$108,'Payments'!$C$9:$C$108,"&gt;="&amp;A52,'Payments'!$C$9:$C$108,"&lt;"&amp;A52+1,'Payments'!$B$9:$B$108,"Payroll"))</x:f>
        <x:v>0</x:v>
      </x:c>
      <x:c r="D52" s="26" t="n">
        <x:f>IF($F$8&gt;0,"n.a.",SUMIFS('Payments'!$D$9:$D$108,'Payments'!$C$9:$C$108,"&gt;="&amp;A52,'Payments'!$C$9:$C$108,"&lt;"&amp;A52+1,'Payments'!$B$9:$B$108,"Employer and tax"))</x:f>
        <x:v>0</x:v>
      </x:c>
      <x:c r="E52" s="26" t="n">
        <x:f>IF($F$8&gt;0,"n.a.",SUMIFS('Payments'!$D$9:$D$108,'Payments'!$C$9:$C$108,"&gt;="&amp;A52,'Payments'!$C$9:$C$108,"&lt;"&amp;A52+1,'Payments'!$B$9:$B$108,"Other"))</x:f>
        <x:v>0</x:v>
      </x:c>
      <x:c r="F52" s="26" t="n">
        <x:f>IF(COUNT(B52:E52)=4,B52-SUM(C52:E52),"n.a.")</x:f>
        <x:v>0</x:v>
      </x:c>
      <x:c r="G52" s="26" t="n">
        <x:f>H51</x:f>
        <x:v>-52000</x:v>
      </x:c>
      <x:c r="H52" s="26" t="n">
        <x:f>IF(COUNT(F52:G52)=2,SUM(F52:G52),"n.a.")</x:f>
        <x:v>-52000</x:v>
      </x:c>
    </x:row>
    <x:row r="53" ht="23" customHeight="1">
      <x:c r="A53" s="8" t="n">
        <x:f>IF(ISNUMBER($B$6),$B$6+17,"n.a.")</x:f>
        <x:v>46317</x:v>
      </x:c>
      <x:c r="B53" s="25" t="n">
        <x:f>IF($F$8&gt;0,"n.a.",SUMIFS('Receipts'!$J$9:$J$108,'Receipts'!$M$9:$M$108,"&gt;="&amp;A53,'Receipts'!$M$9:$M$108,"&lt;"&amp;A53+1))</x:f>
        <x:v>0</x:v>
      </x:c>
      <x:c r="C53" s="25" t="n">
        <x:f>IF($F$8&gt;0,"n.a.",SUMIFS('Payments'!$D$9:$D$108,'Payments'!$C$9:$C$108,"&gt;="&amp;A53,'Payments'!$C$9:$C$108,"&lt;"&amp;A53+1,'Payments'!$B$9:$B$108,"Payroll"))</x:f>
        <x:v>0</x:v>
      </x:c>
      <x:c r="D53" s="25" t="n">
        <x:f>IF($F$8&gt;0,"n.a.",SUMIFS('Payments'!$D$9:$D$108,'Payments'!$C$9:$C$108,"&gt;="&amp;A53,'Payments'!$C$9:$C$108,"&lt;"&amp;A53+1,'Payments'!$B$9:$B$108,"Employer and tax"))</x:f>
        <x:v>8000</x:v>
      </x:c>
      <x:c r="E53" s="25" t="n">
        <x:f>IF($F$8&gt;0,"n.a.",SUMIFS('Payments'!$D$9:$D$108,'Payments'!$C$9:$C$108,"&gt;="&amp;A53,'Payments'!$C$9:$C$108,"&lt;"&amp;A53+1,'Payments'!$B$9:$B$108,"Other"))</x:f>
        <x:v>0</x:v>
      </x:c>
      <x:c r="F53" s="25" t="n">
        <x:f>IF(COUNT(B53:E53)=4,B53-SUM(C53:E53),"n.a.")</x:f>
        <x:v>-8000</x:v>
      </x:c>
      <x:c r="G53" s="25" t="n">
        <x:f>H52</x:f>
        <x:v>-52000</x:v>
      </x:c>
      <x:c r="H53" s="25" t="n">
        <x:f>IF(COUNT(F53:G53)=2,SUM(F53:G53),"n.a.")</x:f>
        <x:v>-60000</x:v>
      </x:c>
    </x:row>
    <x:row r="54" ht="23" customHeight="1">
      <x:c r="A54" s="27" t="n">
        <x:f>IF(ISNUMBER($B$6),$B$6+18,"n.a.")</x:f>
        <x:v>46318</x:v>
      </x:c>
      <x:c r="B54" s="26" t="n">
        <x:f>IF($F$8&gt;0,"n.a.",SUMIFS('Receipts'!$J$9:$J$108,'Receipts'!$M$9:$M$108,"&gt;="&amp;A54,'Receipts'!$M$9:$M$108,"&lt;"&amp;A54+1))</x:f>
        <x:v>0</x:v>
      </x:c>
      <x:c r="C54" s="26" t="n">
        <x:f>IF($F$8&gt;0,"n.a.",SUMIFS('Payments'!$D$9:$D$108,'Payments'!$C$9:$C$108,"&gt;="&amp;A54,'Payments'!$C$9:$C$108,"&lt;"&amp;A54+1,'Payments'!$B$9:$B$108,"Payroll"))</x:f>
        <x:v>40000</x:v>
      </x:c>
      <x:c r="D54" s="26" t="n">
        <x:f>IF($F$8&gt;0,"n.a.",SUMIFS('Payments'!$D$9:$D$108,'Payments'!$C$9:$C$108,"&gt;="&amp;A54,'Payments'!$C$9:$C$108,"&lt;"&amp;A54+1,'Payments'!$B$9:$B$108,"Employer and tax"))</x:f>
        <x:v>0</x:v>
      </x:c>
      <x:c r="E54" s="26" t="n">
        <x:f>IF($F$8&gt;0,"n.a.",SUMIFS('Payments'!$D$9:$D$108,'Payments'!$C$9:$C$108,"&gt;="&amp;A54,'Payments'!$C$9:$C$108,"&lt;"&amp;A54+1,'Payments'!$B$9:$B$108,"Other"))</x:f>
        <x:v>0</x:v>
      </x:c>
      <x:c r="F54" s="26" t="n">
        <x:f>IF(COUNT(B54:E54)=4,B54-SUM(C54:E54),"n.a.")</x:f>
        <x:v>-40000</x:v>
      </x:c>
      <x:c r="G54" s="26" t="n">
        <x:f>H53</x:f>
        <x:v>-60000</x:v>
      </x:c>
      <x:c r="H54" s="26" t="n">
        <x:f>IF(COUNT(F54:G54)=2,SUM(F54:G54),"n.a.")</x:f>
        <x:v>-100000</x:v>
      </x:c>
    </x:row>
    <x:row r="55" ht="23" customHeight="1">
      <x:c r="A55" s="8" t="n">
        <x:f>IF(ISNUMBER($B$6),$B$6+19,"n.a.")</x:f>
        <x:v>46319</x:v>
      </x:c>
      <x:c r="B55" s="25" t="n">
        <x:f>IF($F$8&gt;0,"n.a.",SUMIFS('Receipts'!$J$9:$J$108,'Receipts'!$M$9:$M$108,"&gt;="&amp;A55,'Receipts'!$M$9:$M$108,"&lt;"&amp;A55+1))</x:f>
        <x:v>0</x:v>
      </x:c>
      <x:c r="C55" s="25" t="n">
        <x:f>IF($F$8&gt;0,"n.a.",SUMIFS('Payments'!$D$9:$D$108,'Payments'!$C$9:$C$108,"&gt;="&amp;A55,'Payments'!$C$9:$C$108,"&lt;"&amp;A55+1,'Payments'!$B$9:$B$108,"Payroll"))</x:f>
        <x:v>0</x:v>
      </x:c>
      <x:c r="D55" s="25" t="n">
        <x:f>IF($F$8&gt;0,"n.a.",SUMIFS('Payments'!$D$9:$D$108,'Payments'!$C$9:$C$108,"&gt;="&amp;A55,'Payments'!$C$9:$C$108,"&lt;"&amp;A55+1,'Payments'!$B$9:$B$108,"Employer and tax"))</x:f>
        <x:v>0</x:v>
      </x:c>
      <x:c r="E55" s="25" t="n">
        <x:f>IF($F$8&gt;0,"n.a.",SUMIFS('Payments'!$D$9:$D$108,'Payments'!$C$9:$C$108,"&gt;="&amp;A55,'Payments'!$C$9:$C$108,"&lt;"&amp;A55+1,'Payments'!$B$9:$B$108,"Other"))</x:f>
        <x:v>0</x:v>
      </x:c>
      <x:c r="F55" s="25" t="n">
        <x:f>IF(COUNT(B55:E55)=4,B55-SUM(C55:E55),"n.a.")</x:f>
        <x:v>0</x:v>
      </x:c>
      <x:c r="G55" s="25" t="n">
        <x:f>H54</x:f>
        <x:v>-100000</x:v>
      </x:c>
      <x:c r="H55" s="25" t="n">
        <x:f>IF(COUNT(F55:G55)=2,SUM(F55:G55),"n.a.")</x:f>
        <x:v>-100000</x:v>
      </x:c>
    </x:row>
    <x:row r="56" ht="23" customHeight="1">
      <x:c r="A56" s="27" t="n">
        <x:f>IF(ISNUMBER($B$6),$B$6+20,"n.a.")</x:f>
        <x:v>46320</x:v>
      </x:c>
      <x:c r="B56" s="26" t="n">
        <x:f>IF($F$8&gt;0,"n.a.",SUMIFS('Receipts'!$J$9:$J$108,'Receipts'!$M$9:$M$108,"&gt;="&amp;A56,'Receipts'!$M$9:$M$108,"&lt;"&amp;A56+1))</x:f>
        <x:v>0</x:v>
      </x:c>
      <x:c r="C56" s="26" t="n">
        <x:f>IF($F$8&gt;0,"n.a.",SUMIFS('Payments'!$D$9:$D$108,'Payments'!$C$9:$C$108,"&gt;="&amp;A56,'Payments'!$C$9:$C$108,"&lt;"&amp;A56+1,'Payments'!$B$9:$B$108,"Payroll"))</x:f>
        <x:v>0</x:v>
      </x:c>
      <x:c r="D56" s="26" t="n">
        <x:f>IF($F$8&gt;0,"n.a.",SUMIFS('Payments'!$D$9:$D$108,'Payments'!$C$9:$C$108,"&gt;="&amp;A56,'Payments'!$C$9:$C$108,"&lt;"&amp;A56+1,'Payments'!$B$9:$B$108,"Employer and tax"))</x:f>
        <x:v>0</x:v>
      </x:c>
      <x:c r="E56" s="26" t="n">
        <x:f>IF($F$8&gt;0,"n.a.",SUMIFS('Payments'!$D$9:$D$108,'Payments'!$C$9:$C$108,"&gt;="&amp;A56,'Payments'!$C$9:$C$108,"&lt;"&amp;A56+1,'Payments'!$B$9:$B$108,"Other"))</x:f>
        <x:v>0</x:v>
      </x:c>
      <x:c r="F56" s="26" t="n">
        <x:f>IF(COUNT(B56:E56)=4,B56-SUM(C56:E56),"n.a.")</x:f>
        <x:v>0</x:v>
      </x:c>
      <x:c r="G56" s="26" t="n">
        <x:f>H55</x:f>
        <x:v>-100000</x:v>
      </x:c>
      <x:c r="H56" s="26" t="n">
        <x:f>IF(COUNT(F56:G56)=2,SUM(F56:G56),"n.a.")</x:f>
        <x:v>-100000</x:v>
      </x:c>
    </x:row>
    <x:row r="57" ht="23" customHeight="1">
      <x:c r="A57" s="8" t="n">
        <x:f>IF(ISNUMBER($B$6),$B$6+21,"n.a.")</x:f>
        <x:v>46321</x:v>
      </x:c>
      <x:c r="B57" s="25" t="n">
        <x:f>IF($F$8&gt;0,"n.a.",SUMIFS('Receipts'!$J$9:$J$108,'Receipts'!$M$9:$M$108,"&gt;="&amp;A57,'Receipts'!$M$9:$M$108,"&lt;"&amp;A57+1))</x:f>
        <x:v>0</x:v>
      </x:c>
      <x:c r="C57" s="25" t="n">
        <x:f>IF($F$8&gt;0,"n.a.",SUMIFS('Payments'!$D$9:$D$108,'Payments'!$C$9:$C$108,"&gt;="&amp;A57,'Payments'!$C$9:$C$108,"&lt;"&amp;A57+1,'Payments'!$B$9:$B$108,"Payroll"))</x:f>
        <x:v>0</x:v>
      </x:c>
      <x:c r="D57" s="25" t="n">
        <x:f>IF($F$8&gt;0,"n.a.",SUMIFS('Payments'!$D$9:$D$108,'Payments'!$C$9:$C$108,"&gt;="&amp;A57,'Payments'!$C$9:$C$108,"&lt;"&amp;A57+1,'Payments'!$B$9:$B$108,"Employer and tax"))</x:f>
        <x:v>0</x:v>
      </x:c>
      <x:c r="E57" s="25" t="n">
        <x:f>IF($F$8&gt;0,"n.a.",SUMIFS('Payments'!$D$9:$D$108,'Payments'!$C$9:$C$108,"&gt;="&amp;A57,'Payments'!$C$9:$C$108,"&lt;"&amp;A57+1,'Payments'!$B$9:$B$108,"Other"))</x:f>
        <x:v>2000</x:v>
      </x:c>
      <x:c r="F57" s="25" t="n">
        <x:f>IF(COUNT(B57:E57)=4,B57-SUM(C57:E57),"n.a.")</x:f>
        <x:v>-2000</x:v>
      </x:c>
      <x:c r="G57" s="25" t="n">
        <x:f>H56</x:f>
        <x:v>-100000</x:v>
      </x:c>
      <x:c r="H57" s="25" t="n">
        <x:f>IF(COUNT(F57:G57)=2,SUM(F57:G57),"n.a.")</x:f>
        <x:v>-102000</x:v>
      </x:c>
    </x:row>
    <x:row r="58" ht="23" customHeight="1">
      <x:c r="A58" s="27" t="n">
        <x:f>IF(ISNUMBER($B$6),$B$6+22,"n.a.")</x:f>
        <x:v>46322</x:v>
      </x:c>
      <x:c r="B58" s="26" t="n">
        <x:f>IF($F$8&gt;0,"n.a.",SUMIFS('Receipts'!$J$9:$J$108,'Receipts'!$M$9:$M$108,"&gt;="&amp;A58,'Receipts'!$M$9:$M$108,"&lt;"&amp;A58+1))</x:f>
        <x:v>0</x:v>
      </x:c>
      <x:c r="C58" s="26" t="n">
        <x:f>IF($F$8&gt;0,"n.a.",SUMIFS('Payments'!$D$9:$D$108,'Payments'!$C$9:$C$108,"&gt;="&amp;A58,'Payments'!$C$9:$C$108,"&lt;"&amp;A58+1,'Payments'!$B$9:$B$108,"Payroll"))</x:f>
        <x:v>0</x:v>
      </x:c>
      <x:c r="D58" s="26" t="n">
        <x:f>IF($F$8&gt;0,"n.a.",SUMIFS('Payments'!$D$9:$D$108,'Payments'!$C$9:$C$108,"&gt;="&amp;A58,'Payments'!$C$9:$C$108,"&lt;"&amp;A58+1,'Payments'!$B$9:$B$108,"Employer and tax"))</x:f>
        <x:v>0</x:v>
      </x:c>
      <x:c r="E58" s="26" t="n">
        <x:f>IF($F$8&gt;0,"n.a.",SUMIFS('Payments'!$D$9:$D$108,'Payments'!$C$9:$C$108,"&gt;="&amp;A58,'Payments'!$C$9:$C$108,"&lt;"&amp;A58+1,'Payments'!$B$9:$B$108,"Other"))</x:f>
        <x:v>0</x:v>
      </x:c>
      <x:c r="F58" s="26" t="n">
        <x:f>IF(COUNT(B58:E58)=4,B58-SUM(C58:E58),"n.a.")</x:f>
        <x:v>0</x:v>
      </x:c>
      <x:c r="G58" s="26" t="n">
        <x:f>H57</x:f>
        <x:v>-102000</x:v>
      </x:c>
      <x:c r="H58" s="26" t="n">
        <x:f>IF(COUNT(F58:G58)=2,SUM(F58:G58),"n.a.")</x:f>
        <x:v>-102000</x:v>
      </x:c>
    </x:row>
    <x:row r="59" ht="23" customHeight="1">
      <x:c r="A59" s="8" t="n">
        <x:f>IF(ISNUMBER($B$6),$B$6+23,"n.a.")</x:f>
        <x:v>46323</x:v>
      </x:c>
      <x:c r="B59" s="25" t="n">
        <x:f>IF($F$8&gt;0,"n.a.",SUMIFS('Receipts'!$J$9:$J$108,'Receipts'!$M$9:$M$108,"&gt;="&amp;A59,'Receipts'!$M$9:$M$108,"&lt;"&amp;A59+1))</x:f>
        <x:v>0</x:v>
      </x:c>
      <x:c r="C59" s="25" t="n">
        <x:f>IF($F$8&gt;0,"n.a.",SUMIFS('Payments'!$D$9:$D$108,'Payments'!$C$9:$C$108,"&gt;="&amp;A59,'Payments'!$C$9:$C$108,"&lt;"&amp;A59+1,'Payments'!$B$9:$B$108,"Payroll"))</x:f>
        <x:v>0</x:v>
      </x:c>
      <x:c r="D59" s="25" t="n">
        <x:f>IF($F$8&gt;0,"n.a.",SUMIFS('Payments'!$D$9:$D$108,'Payments'!$C$9:$C$108,"&gt;="&amp;A59,'Payments'!$C$9:$C$108,"&lt;"&amp;A59+1,'Payments'!$B$9:$B$108,"Employer and tax"))</x:f>
        <x:v>0</x:v>
      </x:c>
      <x:c r="E59" s="25" t="n">
        <x:f>IF($F$8&gt;0,"n.a.",SUMIFS('Payments'!$D$9:$D$108,'Payments'!$C$9:$C$108,"&gt;="&amp;A59,'Payments'!$C$9:$C$108,"&lt;"&amp;A59+1,'Payments'!$B$9:$B$108,"Other"))</x:f>
        <x:v>0</x:v>
      </x:c>
      <x:c r="F59" s="25" t="n">
        <x:f>IF(COUNT(B59:E59)=4,B59-SUM(C59:E59),"n.a.")</x:f>
        <x:v>0</x:v>
      </x:c>
      <x:c r="G59" s="25" t="n">
        <x:f>H58</x:f>
        <x:v>-102000</x:v>
      </x:c>
      <x:c r="H59" s="25" t="n">
        <x:f>IF(COUNT(F59:G59)=2,SUM(F59:G59),"n.a.")</x:f>
        <x:v>-102000</x:v>
      </x:c>
    </x:row>
    <x:row r="60" ht="23" customHeight="1">
      <x:c r="A60" s="27" t="n">
        <x:f>IF(ISNUMBER($B$6),$B$6+24,"n.a.")</x:f>
        <x:v>46324</x:v>
      </x:c>
      <x:c r="B60" s="26" t="n">
        <x:f>IF($F$8&gt;0,"n.a.",SUMIFS('Receipts'!$J$9:$J$108,'Receipts'!$M$9:$M$108,"&gt;="&amp;A60,'Receipts'!$M$9:$M$108,"&lt;"&amp;A60+1))</x:f>
        <x:v>0</x:v>
      </x:c>
      <x:c r="C60" s="26" t="n">
        <x:f>IF($F$8&gt;0,"n.a.",SUMIFS('Payments'!$D$9:$D$108,'Payments'!$C$9:$C$108,"&gt;="&amp;A60,'Payments'!$C$9:$C$108,"&lt;"&amp;A60+1,'Payments'!$B$9:$B$108,"Payroll"))</x:f>
        <x:v>0</x:v>
      </x:c>
      <x:c r="D60" s="26" t="n">
        <x:f>IF($F$8&gt;0,"n.a.",SUMIFS('Payments'!$D$9:$D$108,'Payments'!$C$9:$C$108,"&gt;="&amp;A60,'Payments'!$C$9:$C$108,"&lt;"&amp;A60+1,'Payments'!$B$9:$B$108,"Employer and tax"))</x:f>
        <x:v>8000</x:v>
      </x:c>
      <x:c r="E60" s="26" t="n">
        <x:f>IF($F$8&gt;0,"n.a.",SUMIFS('Payments'!$D$9:$D$108,'Payments'!$C$9:$C$108,"&gt;="&amp;A60,'Payments'!$C$9:$C$108,"&lt;"&amp;A60+1,'Payments'!$B$9:$B$108,"Other"))</x:f>
        <x:v>0</x:v>
      </x:c>
      <x:c r="F60" s="26" t="n">
        <x:f>IF(COUNT(B60:E60)=4,B60-SUM(C60:E60),"n.a.")</x:f>
        <x:v>-8000</x:v>
      </x:c>
      <x:c r="G60" s="26" t="n">
        <x:f>H59</x:f>
        <x:v>-102000</x:v>
      </x:c>
      <x:c r="H60" s="26" t="n">
        <x:f>IF(COUNT(F60:G60)=2,SUM(F60:G60),"n.a.")</x:f>
        <x:v>-110000</x:v>
      </x:c>
    </x:row>
    <x:row r="61" ht="23" customHeight="1">
      <x:c r="A61" s="8" t="n">
        <x:f>IF(ISNUMBER($B$6),$B$6+25,"n.a.")</x:f>
        <x:v>46325</x:v>
      </x:c>
      <x:c r="B61" s="25" t="n">
        <x:f>IF($F$8&gt;0,"n.a.",SUMIFS('Receipts'!$J$9:$J$108,'Receipts'!$M$9:$M$108,"&gt;="&amp;A61,'Receipts'!$M$9:$M$108,"&lt;"&amp;A61+1))</x:f>
        <x:v>0</x:v>
      </x:c>
      <x:c r="C61" s="25" t="n">
        <x:f>IF($F$8&gt;0,"n.a.",SUMIFS('Payments'!$D$9:$D$108,'Payments'!$C$9:$C$108,"&gt;="&amp;A61,'Payments'!$C$9:$C$108,"&lt;"&amp;A61+1,'Payments'!$B$9:$B$108,"Payroll"))</x:f>
        <x:v>40000</x:v>
      </x:c>
      <x:c r="D61" s="25" t="n">
        <x:f>IF($F$8&gt;0,"n.a.",SUMIFS('Payments'!$D$9:$D$108,'Payments'!$C$9:$C$108,"&gt;="&amp;A61,'Payments'!$C$9:$C$108,"&lt;"&amp;A61+1,'Payments'!$B$9:$B$108,"Employer and tax"))</x:f>
        <x:v>0</x:v>
      </x:c>
      <x:c r="E61" s="25" t="n">
        <x:f>IF($F$8&gt;0,"n.a.",SUMIFS('Payments'!$D$9:$D$108,'Payments'!$C$9:$C$108,"&gt;="&amp;A61,'Payments'!$C$9:$C$108,"&lt;"&amp;A61+1,'Payments'!$B$9:$B$108,"Other"))</x:f>
        <x:v>0</x:v>
      </x:c>
      <x:c r="F61" s="25" t="n">
        <x:f>IF(COUNT(B61:E61)=4,B61-SUM(C61:E61),"n.a.")</x:f>
        <x:v>-40000</x:v>
      </x:c>
      <x:c r="G61" s="25" t="n">
        <x:f>H60</x:f>
        <x:v>-110000</x:v>
      </x:c>
      <x:c r="H61" s="25" t="n">
        <x:f>IF(COUNT(F61:G61)=2,SUM(F61:G61),"n.a.")</x:f>
        <x:v>-150000</x:v>
      </x:c>
    </x:row>
    <x:row r="62" ht="23" customHeight="1">
      <x:c r="A62" s="27" t="n">
        <x:f>IF(ISNUMBER($B$6),$B$6+26,"n.a.")</x:f>
        <x:v>46326</x:v>
      </x:c>
      <x:c r="B62" s="26" t="n">
        <x:f>IF($F$8&gt;0,"n.a.",SUMIFS('Receipts'!$J$9:$J$108,'Receipts'!$M$9:$M$108,"&gt;="&amp;A62,'Receipts'!$M$9:$M$108,"&lt;"&amp;A62+1))</x:f>
        <x:v>0</x:v>
      </x:c>
      <x:c r="C62" s="26" t="n">
        <x:f>IF($F$8&gt;0,"n.a.",SUMIFS('Payments'!$D$9:$D$108,'Payments'!$C$9:$C$108,"&gt;="&amp;A62,'Payments'!$C$9:$C$108,"&lt;"&amp;A62+1,'Payments'!$B$9:$B$108,"Payroll"))</x:f>
        <x:v>0</x:v>
      </x:c>
      <x:c r="D62" s="26" t="n">
        <x:f>IF($F$8&gt;0,"n.a.",SUMIFS('Payments'!$D$9:$D$108,'Payments'!$C$9:$C$108,"&gt;="&amp;A62,'Payments'!$C$9:$C$108,"&lt;"&amp;A62+1,'Payments'!$B$9:$B$108,"Employer and tax"))</x:f>
        <x:v>0</x:v>
      </x:c>
      <x:c r="E62" s="26" t="n">
        <x:f>IF($F$8&gt;0,"n.a.",SUMIFS('Payments'!$D$9:$D$108,'Payments'!$C$9:$C$108,"&gt;="&amp;A62,'Payments'!$C$9:$C$108,"&lt;"&amp;A62+1,'Payments'!$B$9:$B$108,"Other"))</x:f>
        <x:v>0</x:v>
      </x:c>
      <x:c r="F62" s="26" t="n">
        <x:f>IF(COUNT(B62:E62)=4,B62-SUM(C62:E62),"n.a.")</x:f>
        <x:v>0</x:v>
      </x:c>
      <x:c r="G62" s="26" t="n">
        <x:f>H61</x:f>
        <x:v>-150000</x:v>
      </x:c>
      <x:c r="H62" s="26" t="n">
        <x:f>IF(COUNT(F62:G62)=2,SUM(F62:G62),"n.a.")</x:f>
        <x:v>-150000</x:v>
      </x:c>
    </x:row>
    <x:row r="63" ht="23" customHeight="1">
      <x:c r="A63" s="8" t="n">
        <x:f>IF(ISNUMBER($B$6),$B$6+27,"n.a.")</x:f>
        <x:v>46327</x:v>
      </x:c>
      <x:c r="B63" s="25" t="n">
        <x:f>IF($F$8&gt;0,"n.a.",SUMIFS('Receipts'!$J$9:$J$108,'Receipts'!$M$9:$M$108,"&gt;="&amp;A63,'Receipts'!$M$9:$M$108,"&lt;"&amp;A63+1))</x:f>
        <x:v>0</x:v>
      </x:c>
      <x:c r="C63" s="25" t="n">
        <x:f>IF($F$8&gt;0,"n.a.",SUMIFS('Payments'!$D$9:$D$108,'Payments'!$C$9:$C$108,"&gt;="&amp;A63,'Payments'!$C$9:$C$108,"&lt;"&amp;A63+1,'Payments'!$B$9:$B$108,"Payroll"))</x:f>
        <x:v>0</x:v>
      </x:c>
      <x:c r="D63" s="25" t="n">
        <x:f>IF($F$8&gt;0,"n.a.",SUMIFS('Payments'!$D$9:$D$108,'Payments'!$C$9:$C$108,"&gt;="&amp;A63,'Payments'!$C$9:$C$108,"&lt;"&amp;A63+1,'Payments'!$B$9:$B$108,"Employer and tax"))</x:f>
        <x:v>0</x:v>
      </x:c>
      <x:c r="E63" s="25" t="n">
        <x:f>IF($F$8&gt;0,"n.a.",SUMIFS('Payments'!$D$9:$D$108,'Payments'!$C$9:$C$108,"&gt;="&amp;A63,'Payments'!$C$9:$C$108,"&lt;"&amp;A63+1,'Payments'!$B$9:$B$108,"Other"))</x:f>
        <x:v>0</x:v>
      </x:c>
      <x:c r="F63" s="25" t="n">
        <x:f>IF(COUNT(B63:E63)=4,B63-SUM(C63:E63),"n.a.")</x:f>
        <x:v>0</x:v>
      </x:c>
      <x:c r="G63" s="25" t="n">
        <x:f>H62</x:f>
        <x:v>-150000</x:v>
      </x:c>
      <x:c r="H63" s="25" t="n">
        <x:f>IF(COUNT(F63:G63)=2,SUM(F63:G63),"n.a.")</x:f>
        <x:v>-150000</x:v>
      </x:c>
    </x:row>
    <x:row r="64" ht="23" customHeight="1">
      <x:c r="A64" s="27" t="n">
        <x:f>IF(ISNUMBER($B$6),$B$6+28,"n.a.")</x:f>
        <x:v>46328</x:v>
      </x:c>
      <x:c r="B64" s="26" t="n">
        <x:f>IF($F$8&gt;0,"n.a.",SUMIFS('Receipts'!$J$9:$J$108,'Receipts'!$M$9:$M$108,"&gt;="&amp;A64,'Receipts'!$M$9:$M$108,"&lt;"&amp;A64+1))</x:f>
        <x:v>0</x:v>
      </x:c>
      <x:c r="C64" s="26" t="n">
        <x:f>IF($F$8&gt;0,"n.a.",SUMIFS('Payments'!$D$9:$D$108,'Payments'!$C$9:$C$108,"&gt;="&amp;A64,'Payments'!$C$9:$C$108,"&lt;"&amp;A64+1,'Payments'!$B$9:$B$108,"Payroll"))</x:f>
        <x:v>0</x:v>
      </x:c>
      <x:c r="D64" s="26" t="n">
        <x:f>IF($F$8&gt;0,"n.a.",SUMIFS('Payments'!$D$9:$D$108,'Payments'!$C$9:$C$108,"&gt;="&amp;A64,'Payments'!$C$9:$C$108,"&lt;"&amp;A64+1,'Payments'!$B$9:$B$108,"Employer and tax"))</x:f>
        <x:v>0</x:v>
      </x:c>
      <x:c r="E64" s="26" t="n">
        <x:f>IF($F$8&gt;0,"n.a.",SUMIFS('Payments'!$D$9:$D$108,'Payments'!$C$9:$C$108,"&gt;="&amp;A64,'Payments'!$C$9:$C$108,"&lt;"&amp;A64+1,'Payments'!$B$9:$B$108,"Other"))</x:f>
        <x:v>2000</x:v>
      </x:c>
      <x:c r="F64" s="26" t="n">
        <x:f>IF(COUNT(B64:E64)=4,B64-SUM(C64:E64),"n.a.")</x:f>
        <x:v>-2000</x:v>
      </x:c>
      <x:c r="G64" s="26" t="n">
        <x:f>H63</x:f>
        <x:v>-150000</x:v>
      </x:c>
      <x:c r="H64" s="26" t="n">
        <x:f>IF(COUNT(F64:G64)=2,SUM(F64:G64),"n.a.")</x:f>
        <x:v>-152000</x:v>
      </x:c>
    </x:row>
    <x:row r="65" ht="23" customHeight="1">
      <x:c r="A65" s="8" t="n">
        <x:f>IF(ISNUMBER($B$6),$B$6+29,"n.a.")</x:f>
        <x:v>46329</x:v>
      </x:c>
      <x:c r="B65" s="25" t="n">
        <x:f>IF($F$8&gt;0,"n.a.",SUMIFS('Receipts'!$J$9:$J$108,'Receipts'!$M$9:$M$108,"&gt;="&amp;A65,'Receipts'!$M$9:$M$108,"&lt;"&amp;A65+1))</x:f>
        <x:v>0</x:v>
      </x:c>
      <x:c r="C65" s="25" t="n">
        <x:f>IF($F$8&gt;0,"n.a.",SUMIFS('Payments'!$D$9:$D$108,'Payments'!$C$9:$C$108,"&gt;="&amp;A65,'Payments'!$C$9:$C$108,"&lt;"&amp;A65+1,'Payments'!$B$9:$B$108,"Payroll"))</x:f>
        <x:v>0</x:v>
      </x:c>
      <x:c r="D65" s="25" t="n">
        <x:f>IF($F$8&gt;0,"n.a.",SUMIFS('Payments'!$D$9:$D$108,'Payments'!$C$9:$C$108,"&gt;="&amp;A65,'Payments'!$C$9:$C$108,"&lt;"&amp;A65+1,'Payments'!$B$9:$B$108,"Employer and tax"))</x:f>
        <x:v>0</x:v>
      </x:c>
      <x:c r="E65" s="25" t="n">
        <x:f>IF($F$8&gt;0,"n.a.",SUMIFS('Payments'!$D$9:$D$108,'Payments'!$C$9:$C$108,"&gt;="&amp;A65,'Payments'!$C$9:$C$108,"&lt;"&amp;A65+1,'Payments'!$B$9:$B$108,"Other"))</x:f>
        <x:v>0</x:v>
      </x:c>
      <x:c r="F65" s="25" t="n">
        <x:f>IF(COUNT(B65:E65)=4,B65-SUM(C65:E65),"n.a.")</x:f>
        <x:v>0</x:v>
      </x:c>
      <x:c r="G65" s="25" t="n">
        <x:f>H64</x:f>
        <x:v>-152000</x:v>
      </x:c>
      <x:c r="H65" s="25" t="n">
        <x:f>IF(COUNT(F65:G65)=2,SUM(F65:G65),"n.a.")</x:f>
        <x:v>-152000</x:v>
      </x:c>
    </x:row>
    <x:row r="66" ht="23" customHeight="1">
      <x:c r="A66" s="27" t="n">
        <x:f>IF(ISNUMBER($B$6),$B$6+30,"n.a.")</x:f>
        <x:v>46330</x:v>
      </x:c>
      <x:c r="B66" s="26" t="n">
        <x:f>IF($F$8&gt;0,"n.a.",SUMIFS('Receipts'!$J$9:$J$108,'Receipts'!$M$9:$M$108,"&gt;="&amp;A66,'Receipts'!$M$9:$M$108,"&lt;"&amp;A66+1))</x:f>
        <x:v>0</x:v>
      </x:c>
      <x:c r="C66" s="26" t="n">
        <x:f>IF($F$8&gt;0,"n.a.",SUMIFS('Payments'!$D$9:$D$108,'Payments'!$C$9:$C$108,"&gt;="&amp;A66,'Payments'!$C$9:$C$108,"&lt;"&amp;A66+1,'Payments'!$B$9:$B$108,"Payroll"))</x:f>
        <x:v>0</x:v>
      </x:c>
      <x:c r="D66" s="26" t="n">
        <x:f>IF($F$8&gt;0,"n.a.",SUMIFS('Payments'!$D$9:$D$108,'Payments'!$C$9:$C$108,"&gt;="&amp;A66,'Payments'!$C$9:$C$108,"&lt;"&amp;A66+1,'Payments'!$B$9:$B$108,"Employer and tax"))</x:f>
        <x:v>0</x:v>
      </x:c>
      <x:c r="E66" s="26" t="n">
        <x:f>IF($F$8&gt;0,"n.a.",SUMIFS('Payments'!$D$9:$D$108,'Payments'!$C$9:$C$108,"&gt;="&amp;A66,'Payments'!$C$9:$C$108,"&lt;"&amp;A66+1,'Payments'!$B$9:$B$108,"Other"))</x:f>
        <x:v>0</x:v>
      </x:c>
      <x:c r="F66" s="26" t="n">
        <x:f>IF(COUNT(B66:E66)=4,B66-SUM(C66:E66),"n.a.")</x:f>
        <x:v>0</x:v>
      </x:c>
      <x:c r="G66" s="26" t="n">
        <x:f>H65</x:f>
        <x:v>-152000</x:v>
      </x:c>
      <x:c r="H66" s="26" t="n">
        <x:f>IF(COUNT(F66:G66)=2,SUM(F66:G66),"n.a.")</x:f>
        <x:v>-152000</x:v>
      </x:c>
    </x:row>
    <x:row r="67" ht="23" customHeight="1">
      <x:c r="A67" s="8" t="n">
        <x:f>IF(ISNUMBER($B$6),$B$6+31,"n.a.")</x:f>
        <x:v>46331</x:v>
      </x:c>
      <x:c r="B67" s="25" t="n">
        <x:f>IF($F$8&gt;0,"n.a.",SUMIFS('Receipts'!$J$9:$J$108,'Receipts'!$M$9:$M$108,"&gt;="&amp;A67,'Receipts'!$M$9:$M$108,"&lt;"&amp;A67+1))</x:f>
        <x:v>0</x:v>
      </x:c>
      <x:c r="C67" s="25" t="n">
        <x:f>IF($F$8&gt;0,"n.a.",SUMIFS('Payments'!$D$9:$D$108,'Payments'!$C$9:$C$108,"&gt;="&amp;A67,'Payments'!$C$9:$C$108,"&lt;"&amp;A67+1,'Payments'!$B$9:$B$108,"Payroll"))</x:f>
        <x:v>0</x:v>
      </x:c>
      <x:c r="D67" s="25" t="n">
        <x:f>IF($F$8&gt;0,"n.a.",SUMIFS('Payments'!$D$9:$D$108,'Payments'!$C$9:$C$108,"&gt;="&amp;A67,'Payments'!$C$9:$C$108,"&lt;"&amp;A67+1,'Payments'!$B$9:$B$108,"Employer and tax"))</x:f>
        <x:v>8000</x:v>
      </x:c>
      <x:c r="E67" s="25" t="n">
        <x:f>IF($F$8&gt;0,"n.a.",SUMIFS('Payments'!$D$9:$D$108,'Payments'!$C$9:$C$108,"&gt;="&amp;A67,'Payments'!$C$9:$C$108,"&lt;"&amp;A67+1,'Payments'!$B$9:$B$108,"Other"))</x:f>
        <x:v>0</x:v>
      </x:c>
      <x:c r="F67" s="25" t="n">
        <x:f>IF(COUNT(B67:E67)=4,B67-SUM(C67:E67),"n.a.")</x:f>
        <x:v>-8000</x:v>
      </x:c>
      <x:c r="G67" s="25" t="n">
        <x:f>H66</x:f>
        <x:v>-152000</x:v>
      </x:c>
      <x:c r="H67" s="25" t="n">
        <x:f>IF(COUNT(F67:G67)=2,SUM(F67:G67),"n.a.")</x:f>
        <x:v>-160000</x:v>
      </x:c>
    </x:row>
    <x:row r="68" ht="23" customHeight="1">
      <x:c r="A68" s="27" t="n">
        <x:f>IF(ISNUMBER($B$6),$B$6+32,"n.a.")</x:f>
        <x:v>46332</x:v>
      </x:c>
      <x:c r="B68" s="26" t="n">
        <x:f>IF($F$8&gt;0,"n.a.",SUMIFS('Receipts'!$J$9:$J$108,'Receipts'!$M$9:$M$108,"&gt;="&amp;A68,'Receipts'!$M$9:$M$108,"&lt;"&amp;A68+1))</x:f>
        <x:v>65000</x:v>
      </x:c>
      <x:c r="C68" s="26" t="n">
        <x:f>IF($F$8&gt;0,"n.a.",SUMIFS('Payments'!$D$9:$D$108,'Payments'!$C$9:$C$108,"&gt;="&amp;A68,'Payments'!$C$9:$C$108,"&lt;"&amp;A68+1,'Payments'!$B$9:$B$108,"Payroll"))</x:f>
        <x:v>40000</x:v>
      </x:c>
      <x:c r="D68" s="26" t="n">
        <x:f>IF($F$8&gt;0,"n.a.",SUMIFS('Payments'!$D$9:$D$108,'Payments'!$C$9:$C$108,"&gt;="&amp;A68,'Payments'!$C$9:$C$108,"&lt;"&amp;A68+1,'Payments'!$B$9:$B$108,"Employer and tax"))</x:f>
        <x:v>0</x:v>
      </x:c>
      <x:c r="E68" s="26" t="n">
        <x:f>IF($F$8&gt;0,"n.a.",SUMIFS('Payments'!$D$9:$D$108,'Payments'!$C$9:$C$108,"&gt;="&amp;A68,'Payments'!$C$9:$C$108,"&lt;"&amp;A68+1,'Payments'!$B$9:$B$108,"Other"))</x:f>
        <x:v>0</x:v>
      </x:c>
      <x:c r="F68" s="26" t="n">
        <x:f>IF(COUNT(B68:E68)=4,B68-SUM(C68:E68),"n.a.")</x:f>
        <x:v>25000</x:v>
      </x:c>
      <x:c r="G68" s="26" t="n">
        <x:f>H67</x:f>
        <x:v>-160000</x:v>
      </x:c>
      <x:c r="H68" s="26" t="n">
        <x:f>IF(COUNT(F68:G68)=2,SUM(F68:G68),"n.a.")</x:f>
        <x:v>-135000</x:v>
      </x:c>
    </x:row>
    <x:row r="69" ht="23" customHeight="1">
      <x:c r="A69" s="8" t="n">
        <x:f>IF(ISNUMBER($B$6),$B$6+33,"n.a.")</x:f>
        <x:v>46333</x:v>
      </x:c>
      <x:c r="B69" s="25" t="n">
        <x:f>IF($F$8&gt;0,"n.a.",SUMIFS('Receipts'!$J$9:$J$108,'Receipts'!$M$9:$M$108,"&gt;="&amp;A69,'Receipts'!$M$9:$M$108,"&lt;"&amp;A69+1))</x:f>
        <x:v>0</x:v>
      </x:c>
      <x:c r="C69" s="25" t="n">
        <x:f>IF($F$8&gt;0,"n.a.",SUMIFS('Payments'!$D$9:$D$108,'Payments'!$C$9:$C$108,"&gt;="&amp;A69,'Payments'!$C$9:$C$108,"&lt;"&amp;A69+1,'Payments'!$B$9:$B$108,"Payroll"))</x:f>
        <x:v>0</x:v>
      </x:c>
      <x:c r="D69" s="25" t="n">
        <x:f>IF($F$8&gt;0,"n.a.",SUMIFS('Payments'!$D$9:$D$108,'Payments'!$C$9:$C$108,"&gt;="&amp;A69,'Payments'!$C$9:$C$108,"&lt;"&amp;A69+1,'Payments'!$B$9:$B$108,"Employer and tax"))</x:f>
        <x:v>0</x:v>
      </x:c>
      <x:c r="E69" s="25" t="n">
        <x:f>IF($F$8&gt;0,"n.a.",SUMIFS('Payments'!$D$9:$D$108,'Payments'!$C$9:$C$108,"&gt;="&amp;A69,'Payments'!$C$9:$C$108,"&lt;"&amp;A69+1,'Payments'!$B$9:$B$108,"Other"))</x:f>
        <x:v>0</x:v>
      </x:c>
      <x:c r="F69" s="25" t="n">
        <x:f>IF(COUNT(B69:E69)=4,B69-SUM(C69:E69),"n.a.")</x:f>
        <x:v>0</x:v>
      </x:c>
      <x:c r="G69" s="25" t="n">
        <x:f>H68</x:f>
        <x:v>-135000</x:v>
      </x:c>
      <x:c r="H69" s="25" t="n">
        <x:f>IF(COUNT(F69:G69)=2,SUM(F69:G69),"n.a.")</x:f>
        <x:v>-135000</x:v>
      </x:c>
    </x:row>
    <x:row r="70" ht="23" customHeight="1">
      <x:c r="A70" s="27" t="n">
        <x:f>IF(ISNUMBER($B$6),$B$6+34,"n.a.")</x:f>
        <x:v>46334</x:v>
      </x:c>
      <x:c r="B70" s="26" t="n">
        <x:f>IF($F$8&gt;0,"n.a.",SUMIFS('Receipts'!$J$9:$J$108,'Receipts'!$M$9:$M$108,"&gt;="&amp;A70,'Receipts'!$M$9:$M$108,"&lt;"&amp;A70+1))</x:f>
        <x:v>0</x:v>
      </x:c>
      <x:c r="C70" s="26" t="n">
        <x:f>IF($F$8&gt;0,"n.a.",SUMIFS('Payments'!$D$9:$D$108,'Payments'!$C$9:$C$108,"&gt;="&amp;A70,'Payments'!$C$9:$C$108,"&lt;"&amp;A70+1,'Payments'!$B$9:$B$108,"Payroll"))</x:f>
        <x:v>0</x:v>
      </x:c>
      <x:c r="D70" s="26" t="n">
        <x:f>IF($F$8&gt;0,"n.a.",SUMIFS('Payments'!$D$9:$D$108,'Payments'!$C$9:$C$108,"&gt;="&amp;A70,'Payments'!$C$9:$C$108,"&lt;"&amp;A70+1,'Payments'!$B$9:$B$108,"Employer and tax"))</x:f>
        <x:v>0</x:v>
      </x:c>
      <x:c r="E70" s="26" t="n">
        <x:f>IF($F$8&gt;0,"n.a.",SUMIFS('Payments'!$D$9:$D$108,'Payments'!$C$9:$C$108,"&gt;="&amp;A70,'Payments'!$C$9:$C$108,"&lt;"&amp;A70+1,'Payments'!$B$9:$B$108,"Other"))</x:f>
        <x:v>0</x:v>
      </x:c>
      <x:c r="F70" s="26" t="n">
        <x:f>IF(COUNT(B70:E70)=4,B70-SUM(C70:E70),"n.a.")</x:f>
        <x:v>0</x:v>
      </x:c>
      <x:c r="G70" s="26" t="n">
        <x:f>H69</x:f>
        <x:v>-135000</x:v>
      </x:c>
      <x:c r="H70" s="26" t="n">
        <x:f>IF(COUNT(F70:G70)=2,SUM(F70:G70),"n.a.")</x:f>
        <x:v>-135000</x:v>
      </x:c>
    </x:row>
    <x:row r="71" ht="23" customHeight="1">
      <x:c r="A71" s="8" t="n">
        <x:f>IF(ISNUMBER($B$6),$B$6+35,"n.a.")</x:f>
        <x:v>46335</x:v>
      </x:c>
      <x:c r="B71" s="25" t="n">
        <x:f>IF($F$8&gt;0,"n.a.",SUMIFS('Receipts'!$J$9:$J$108,'Receipts'!$M$9:$M$108,"&gt;="&amp;A71,'Receipts'!$M$9:$M$108,"&lt;"&amp;A71+1))</x:f>
        <x:v>0</x:v>
      </x:c>
      <x:c r="C71" s="25" t="n">
        <x:f>IF($F$8&gt;0,"n.a.",SUMIFS('Payments'!$D$9:$D$108,'Payments'!$C$9:$C$108,"&gt;="&amp;A71,'Payments'!$C$9:$C$108,"&lt;"&amp;A71+1,'Payments'!$B$9:$B$108,"Payroll"))</x:f>
        <x:v>0</x:v>
      </x:c>
      <x:c r="D71" s="25" t="n">
        <x:f>IF($F$8&gt;0,"n.a.",SUMIFS('Payments'!$D$9:$D$108,'Payments'!$C$9:$C$108,"&gt;="&amp;A71,'Payments'!$C$9:$C$108,"&lt;"&amp;A71+1,'Payments'!$B$9:$B$108,"Employer and tax"))</x:f>
        <x:v>0</x:v>
      </x:c>
      <x:c r="E71" s="25" t="n">
        <x:f>IF($F$8&gt;0,"n.a.",SUMIFS('Payments'!$D$9:$D$108,'Payments'!$C$9:$C$108,"&gt;="&amp;A71,'Payments'!$C$9:$C$108,"&lt;"&amp;A71+1,'Payments'!$B$9:$B$108,"Other"))</x:f>
        <x:v>2000</x:v>
      </x:c>
      <x:c r="F71" s="25" t="n">
        <x:f>IF(COUNT(B71:E71)=4,B71-SUM(C71:E71),"n.a.")</x:f>
        <x:v>-2000</x:v>
      </x:c>
      <x:c r="G71" s="25" t="n">
        <x:f>H70</x:f>
        <x:v>-135000</x:v>
      </x:c>
      <x:c r="H71" s="25" t="n">
        <x:f>IF(COUNT(F71:G71)=2,SUM(F71:G71),"n.a.")</x:f>
        <x:v>-137000</x:v>
      </x:c>
    </x:row>
    <x:row r="72" ht="23" customHeight="1">
      <x:c r="A72" s="27" t="n">
        <x:f>IF(ISNUMBER($B$6),$B$6+36,"n.a.")</x:f>
        <x:v>46336</x:v>
      </x:c>
      <x:c r="B72" s="26" t="n">
        <x:f>IF($F$8&gt;0,"n.a.",SUMIFS('Receipts'!$J$9:$J$108,'Receipts'!$M$9:$M$108,"&gt;="&amp;A72,'Receipts'!$M$9:$M$108,"&lt;"&amp;A72+1))</x:f>
        <x:v>0</x:v>
      </x:c>
      <x:c r="C72" s="26" t="n">
        <x:f>IF($F$8&gt;0,"n.a.",SUMIFS('Payments'!$D$9:$D$108,'Payments'!$C$9:$C$108,"&gt;="&amp;A72,'Payments'!$C$9:$C$108,"&lt;"&amp;A72+1,'Payments'!$B$9:$B$108,"Payroll"))</x:f>
        <x:v>0</x:v>
      </x:c>
      <x:c r="D72" s="26" t="n">
        <x:f>IF($F$8&gt;0,"n.a.",SUMIFS('Payments'!$D$9:$D$108,'Payments'!$C$9:$C$108,"&gt;="&amp;A72,'Payments'!$C$9:$C$108,"&lt;"&amp;A72+1,'Payments'!$B$9:$B$108,"Employer and tax"))</x:f>
        <x:v>0</x:v>
      </x:c>
      <x:c r="E72" s="26" t="n">
        <x:f>IF($F$8&gt;0,"n.a.",SUMIFS('Payments'!$D$9:$D$108,'Payments'!$C$9:$C$108,"&gt;="&amp;A72,'Payments'!$C$9:$C$108,"&lt;"&amp;A72+1,'Payments'!$B$9:$B$108,"Other"))</x:f>
        <x:v>0</x:v>
      </x:c>
      <x:c r="F72" s="26" t="n">
        <x:f>IF(COUNT(B72:E72)=4,B72-SUM(C72:E72),"n.a.")</x:f>
        <x:v>0</x:v>
      </x:c>
      <x:c r="G72" s="26" t="n">
        <x:f>H71</x:f>
        <x:v>-137000</x:v>
      </x:c>
      <x:c r="H72" s="26" t="n">
        <x:f>IF(COUNT(F72:G72)=2,SUM(F72:G72),"n.a.")</x:f>
        <x:v>-137000</x:v>
      </x:c>
    </x:row>
    <x:row r="73" ht="23" customHeight="1">
      <x:c r="A73" s="8" t="n">
        <x:f>IF(ISNUMBER($B$6),$B$6+37,"n.a.")</x:f>
        <x:v>46337</x:v>
      </x:c>
      <x:c r="B73" s="25" t="n">
        <x:f>IF($F$8&gt;0,"n.a.",SUMIFS('Receipts'!$J$9:$J$108,'Receipts'!$M$9:$M$108,"&gt;="&amp;A73,'Receipts'!$M$9:$M$108,"&lt;"&amp;A73+1))</x:f>
        <x:v>0</x:v>
      </x:c>
      <x:c r="C73" s="25" t="n">
        <x:f>IF($F$8&gt;0,"n.a.",SUMIFS('Payments'!$D$9:$D$108,'Payments'!$C$9:$C$108,"&gt;="&amp;A73,'Payments'!$C$9:$C$108,"&lt;"&amp;A73+1,'Payments'!$B$9:$B$108,"Payroll"))</x:f>
        <x:v>0</x:v>
      </x:c>
      <x:c r="D73" s="25" t="n">
        <x:f>IF($F$8&gt;0,"n.a.",SUMIFS('Payments'!$D$9:$D$108,'Payments'!$C$9:$C$108,"&gt;="&amp;A73,'Payments'!$C$9:$C$108,"&lt;"&amp;A73+1,'Payments'!$B$9:$B$108,"Employer and tax"))</x:f>
        <x:v>0</x:v>
      </x:c>
      <x:c r="E73" s="25" t="n">
        <x:f>IF($F$8&gt;0,"n.a.",SUMIFS('Payments'!$D$9:$D$108,'Payments'!$C$9:$C$108,"&gt;="&amp;A73,'Payments'!$C$9:$C$108,"&lt;"&amp;A73+1,'Payments'!$B$9:$B$108,"Other"))</x:f>
        <x:v>0</x:v>
      </x:c>
      <x:c r="F73" s="25" t="n">
        <x:f>IF(COUNT(B73:E73)=4,B73-SUM(C73:E73),"n.a.")</x:f>
        <x:v>0</x:v>
      </x:c>
      <x:c r="G73" s="25" t="n">
        <x:f>H72</x:f>
        <x:v>-137000</x:v>
      </x:c>
      <x:c r="H73" s="25" t="n">
        <x:f>IF(COUNT(F73:G73)=2,SUM(F73:G73),"n.a.")</x:f>
        <x:v>-137000</x:v>
      </x:c>
    </x:row>
    <x:row r="74" ht="23" customHeight="1">
      <x:c r="A74" s="27" t="n">
        <x:f>IF(ISNUMBER($B$6),$B$6+38,"n.a.")</x:f>
        <x:v>46338</x:v>
      </x:c>
      <x:c r="B74" s="26" t="n">
        <x:f>IF($F$8&gt;0,"n.a.",SUMIFS('Receipts'!$J$9:$J$108,'Receipts'!$M$9:$M$108,"&gt;="&amp;A74,'Receipts'!$M$9:$M$108,"&lt;"&amp;A74+1))</x:f>
        <x:v>0</x:v>
      </x:c>
      <x:c r="C74" s="26" t="n">
        <x:f>IF($F$8&gt;0,"n.a.",SUMIFS('Payments'!$D$9:$D$108,'Payments'!$C$9:$C$108,"&gt;="&amp;A74,'Payments'!$C$9:$C$108,"&lt;"&amp;A74+1,'Payments'!$B$9:$B$108,"Payroll"))</x:f>
        <x:v>0</x:v>
      </x:c>
      <x:c r="D74" s="26" t="n">
        <x:f>IF($F$8&gt;0,"n.a.",SUMIFS('Payments'!$D$9:$D$108,'Payments'!$C$9:$C$108,"&gt;="&amp;A74,'Payments'!$C$9:$C$108,"&lt;"&amp;A74+1,'Payments'!$B$9:$B$108,"Employer and tax"))</x:f>
        <x:v>8000</x:v>
      </x:c>
      <x:c r="E74" s="26" t="n">
        <x:f>IF($F$8&gt;0,"n.a.",SUMIFS('Payments'!$D$9:$D$108,'Payments'!$C$9:$C$108,"&gt;="&amp;A74,'Payments'!$C$9:$C$108,"&lt;"&amp;A74+1,'Payments'!$B$9:$B$108,"Other"))</x:f>
        <x:v>0</x:v>
      </x:c>
      <x:c r="F74" s="26" t="n">
        <x:f>IF(COUNT(B74:E74)=4,B74-SUM(C74:E74),"n.a.")</x:f>
        <x:v>-8000</x:v>
      </x:c>
      <x:c r="G74" s="26" t="n">
        <x:f>H73</x:f>
        <x:v>-137000</x:v>
      </x:c>
      <x:c r="H74" s="26" t="n">
        <x:f>IF(COUNT(F74:G74)=2,SUM(F74:G74),"n.a.")</x:f>
        <x:v>-145000</x:v>
      </x:c>
    </x:row>
    <x:row r="75" ht="23" customHeight="1">
      <x:c r="A75" s="8" t="n">
        <x:f>IF(ISNUMBER($B$6),$B$6+39,"n.a.")</x:f>
        <x:v>46339</x:v>
      </x:c>
      <x:c r="B75" s="25" t="n">
        <x:f>IF($F$8&gt;0,"n.a.",SUMIFS('Receipts'!$J$9:$J$108,'Receipts'!$M$9:$M$108,"&gt;="&amp;A75,'Receipts'!$M$9:$M$108,"&lt;"&amp;A75+1))</x:f>
        <x:v>65000</x:v>
      </x:c>
      <x:c r="C75" s="25" t="n">
        <x:f>IF($F$8&gt;0,"n.a.",SUMIFS('Payments'!$D$9:$D$108,'Payments'!$C$9:$C$108,"&gt;="&amp;A75,'Payments'!$C$9:$C$108,"&lt;"&amp;A75+1,'Payments'!$B$9:$B$108,"Payroll"))</x:f>
        <x:v>40000</x:v>
      </x:c>
      <x:c r="D75" s="25" t="n">
        <x:f>IF($F$8&gt;0,"n.a.",SUMIFS('Payments'!$D$9:$D$108,'Payments'!$C$9:$C$108,"&gt;="&amp;A75,'Payments'!$C$9:$C$108,"&lt;"&amp;A75+1,'Payments'!$B$9:$B$108,"Employer and tax"))</x:f>
        <x:v>0</x:v>
      </x:c>
      <x:c r="E75" s="25" t="n">
        <x:f>IF($F$8&gt;0,"n.a.",SUMIFS('Payments'!$D$9:$D$108,'Payments'!$C$9:$C$108,"&gt;="&amp;A75,'Payments'!$C$9:$C$108,"&lt;"&amp;A75+1,'Payments'!$B$9:$B$108,"Other"))</x:f>
        <x:v>0</x:v>
      </x:c>
      <x:c r="F75" s="25" t="n">
        <x:f>IF(COUNT(B75:E75)=4,B75-SUM(C75:E75),"n.a.")</x:f>
        <x:v>25000</x:v>
      </x:c>
      <x:c r="G75" s="25" t="n">
        <x:f>H74</x:f>
        <x:v>-145000</x:v>
      </x:c>
      <x:c r="H75" s="25" t="n">
        <x:f>IF(COUNT(F75:G75)=2,SUM(F75:G75),"n.a.")</x:f>
        <x:v>-120000</x:v>
      </x:c>
    </x:row>
    <x:row r="76" ht="23" customHeight="1">
      <x:c r="A76" s="27" t="n">
        <x:f>IF(ISNUMBER($B$6),$B$6+40,"n.a.")</x:f>
        <x:v>46340</x:v>
      </x:c>
      <x:c r="B76" s="26" t="n">
        <x:f>IF($F$8&gt;0,"n.a.",SUMIFS('Receipts'!$J$9:$J$108,'Receipts'!$M$9:$M$108,"&gt;="&amp;A76,'Receipts'!$M$9:$M$108,"&lt;"&amp;A76+1))</x:f>
        <x:v>0</x:v>
      </x:c>
      <x:c r="C76" s="26" t="n">
        <x:f>IF($F$8&gt;0,"n.a.",SUMIFS('Payments'!$D$9:$D$108,'Payments'!$C$9:$C$108,"&gt;="&amp;A76,'Payments'!$C$9:$C$108,"&lt;"&amp;A76+1,'Payments'!$B$9:$B$108,"Payroll"))</x:f>
        <x:v>0</x:v>
      </x:c>
      <x:c r="D76" s="26" t="n">
        <x:f>IF($F$8&gt;0,"n.a.",SUMIFS('Payments'!$D$9:$D$108,'Payments'!$C$9:$C$108,"&gt;="&amp;A76,'Payments'!$C$9:$C$108,"&lt;"&amp;A76+1,'Payments'!$B$9:$B$108,"Employer and tax"))</x:f>
        <x:v>0</x:v>
      </x:c>
      <x:c r="E76" s="26" t="n">
        <x:f>IF($F$8&gt;0,"n.a.",SUMIFS('Payments'!$D$9:$D$108,'Payments'!$C$9:$C$108,"&gt;="&amp;A76,'Payments'!$C$9:$C$108,"&lt;"&amp;A76+1,'Payments'!$B$9:$B$108,"Other"))</x:f>
        <x:v>0</x:v>
      </x:c>
      <x:c r="F76" s="26" t="n">
        <x:f>IF(COUNT(B76:E76)=4,B76-SUM(C76:E76),"n.a.")</x:f>
        <x:v>0</x:v>
      </x:c>
      <x:c r="G76" s="26" t="n">
        <x:f>H75</x:f>
        <x:v>-120000</x:v>
      </x:c>
      <x:c r="H76" s="26" t="n">
        <x:f>IF(COUNT(F76:G76)=2,SUM(F76:G76),"n.a.")</x:f>
        <x:v>-120000</x:v>
      </x:c>
    </x:row>
    <x:row r="77" ht="23" customHeight="1">
      <x:c r="A77" s="8" t="n">
        <x:f>IF(ISNUMBER($B$6),$B$6+41,"n.a.")</x:f>
        <x:v>46341</x:v>
      </x:c>
      <x:c r="B77" s="25" t="n">
        <x:f>IF($F$8&gt;0,"n.a.",SUMIFS('Receipts'!$J$9:$J$108,'Receipts'!$M$9:$M$108,"&gt;="&amp;A77,'Receipts'!$M$9:$M$108,"&lt;"&amp;A77+1))</x:f>
        <x:v>0</x:v>
      </x:c>
      <x:c r="C77" s="25" t="n">
        <x:f>IF($F$8&gt;0,"n.a.",SUMIFS('Payments'!$D$9:$D$108,'Payments'!$C$9:$C$108,"&gt;="&amp;A77,'Payments'!$C$9:$C$108,"&lt;"&amp;A77+1,'Payments'!$B$9:$B$108,"Payroll"))</x:f>
        <x:v>0</x:v>
      </x:c>
      <x:c r="D77" s="25" t="n">
        <x:f>IF($F$8&gt;0,"n.a.",SUMIFS('Payments'!$D$9:$D$108,'Payments'!$C$9:$C$108,"&gt;="&amp;A77,'Payments'!$C$9:$C$108,"&lt;"&amp;A77+1,'Payments'!$B$9:$B$108,"Employer and tax"))</x:f>
        <x:v>0</x:v>
      </x:c>
      <x:c r="E77" s="25" t="n">
        <x:f>IF($F$8&gt;0,"n.a.",SUMIFS('Payments'!$D$9:$D$108,'Payments'!$C$9:$C$108,"&gt;="&amp;A77,'Payments'!$C$9:$C$108,"&lt;"&amp;A77+1,'Payments'!$B$9:$B$108,"Other"))</x:f>
        <x:v>0</x:v>
      </x:c>
      <x:c r="F77" s="25" t="n">
        <x:f>IF(COUNT(B77:E77)=4,B77-SUM(C77:E77),"n.a.")</x:f>
        <x:v>0</x:v>
      </x:c>
      <x:c r="G77" s="25" t="n">
        <x:f>H76</x:f>
        <x:v>-120000</x:v>
      </x:c>
      <x:c r="H77" s="25" t="n">
        <x:f>IF(COUNT(F77:G77)=2,SUM(F77:G77),"n.a.")</x:f>
        <x:v>-120000</x:v>
      </x:c>
    </x:row>
    <x:row r="78" ht="23" customHeight="1">
      <x:c r="A78" s="27" t="n">
        <x:f>IF(ISNUMBER($B$6),$B$6+42,"n.a.")</x:f>
        <x:v>46342</x:v>
      </x:c>
      <x:c r="B78" s="26" t="n">
        <x:f>IF($F$8&gt;0,"n.a.",SUMIFS('Receipts'!$J$9:$J$108,'Receipts'!$M$9:$M$108,"&gt;="&amp;A78,'Receipts'!$M$9:$M$108,"&lt;"&amp;A78+1))</x:f>
        <x:v>0</x:v>
      </x:c>
      <x:c r="C78" s="26" t="n">
        <x:f>IF($F$8&gt;0,"n.a.",SUMIFS('Payments'!$D$9:$D$108,'Payments'!$C$9:$C$108,"&gt;="&amp;A78,'Payments'!$C$9:$C$108,"&lt;"&amp;A78+1,'Payments'!$B$9:$B$108,"Payroll"))</x:f>
        <x:v>0</x:v>
      </x:c>
      <x:c r="D78" s="26" t="n">
        <x:f>IF($F$8&gt;0,"n.a.",SUMIFS('Payments'!$D$9:$D$108,'Payments'!$C$9:$C$108,"&gt;="&amp;A78,'Payments'!$C$9:$C$108,"&lt;"&amp;A78+1,'Payments'!$B$9:$B$108,"Employer and tax"))</x:f>
        <x:v>0</x:v>
      </x:c>
      <x:c r="E78" s="26" t="n">
        <x:f>IF($F$8&gt;0,"n.a.",SUMIFS('Payments'!$D$9:$D$108,'Payments'!$C$9:$C$108,"&gt;="&amp;A78,'Payments'!$C$9:$C$108,"&lt;"&amp;A78+1,'Payments'!$B$9:$B$108,"Other"))</x:f>
        <x:v>2000</x:v>
      </x:c>
      <x:c r="F78" s="26" t="n">
        <x:f>IF(COUNT(B78:E78)=4,B78-SUM(C78:E78),"n.a.")</x:f>
        <x:v>-2000</x:v>
      </x:c>
      <x:c r="G78" s="26" t="n">
        <x:f>H77</x:f>
        <x:v>-120000</x:v>
      </x:c>
      <x:c r="H78" s="26" t="n">
        <x:f>IF(COUNT(F78:G78)=2,SUM(F78:G78),"n.a.")</x:f>
        <x:v>-122000</x:v>
      </x:c>
    </x:row>
    <x:row r="79" ht="23" customHeight="1">
      <x:c r="A79" s="8" t="n">
        <x:f>IF(ISNUMBER($B$6),$B$6+43,"n.a.")</x:f>
        <x:v>46343</x:v>
      </x:c>
      <x:c r="B79" s="25" t="n">
        <x:f>IF($F$8&gt;0,"n.a.",SUMIFS('Receipts'!$J$9:$J$108,'Receipts'!$M$9:$M$108,"&gt;="&amp;A79,'Receipts'!$M$9:$M$108,"&lt;"&amp;A79+1))</x:f>
        <x:v>0</x:v>
      </x:c>
      <x:c r="C79" s="25" t="n">
        <x:f>IF($F$8&gt;0,"n.a.",SUMIFS('Payments'!$D$9:$D$108,'Payments'!$C$9:$C$108,"&gt;="&amp;A79,'Payments'!$C$9:$C$108,"&lt;"&amp;A79+1,'Payments'!$B$9:$B$108,"Payroll"))</x:f>
        <x:v>0</x:v>
      </x:c>
      <x:c r="D79" s="25" t="n">
        <x:f>IF($F$8&gt;0,"n.a.",SUMIFS('Payments'!$D$9:$D$108,'Payments'!$C$9:$C$108,"&gt;="&amp;A79,'Payments'!$C$9:$C$108,"&lt;"&amp;A79+1,'Payments'!$B$9:$B$108,"Employer and tax"))</x:f>
        <x:v>0</x:v>
      </x:c>
      <x:c r="E79" s="25" t="n">
        <x:f>IF($F$8&gt;0,"n.a.",SUMIFS('Payments'!$D$9:$D$108,'Payments'!$C$9:$C$108,"&gt;="&amp;A79,'Payments'!$C$9:$C$108,"&lt;"&amp;A79+1,'Payments'!$B$9:$B$108,"Other"))</x:f>
        <x:v>0</x:v>
      </x:c>
      <x:c r="F79" s="25" t="n">
        <x:f>IF(COUNT(B79:E79)=4,B79-SUM(C79:E79),"n.a.")</x:f>
        <x:v>0</x:v>
      </x:c>
      <x:c r="G79" s="25" t="n">
        <x:f>H78</x:f>
        <x:v>-122000</x:v>
      </x:c>
      <x:c r="H79" s="25" t="n">
        <x:f>IF(COUNT(F79:G79)=2,SUM(F79:G79),"n.a.")</x:f>
        <x:v>-122000</x:v>
      </x:c>
    </x:row>
    <x:row r="80" ht="23" customHeight="1">
      <x:c r="A80" s="27" t="n">
        <x:f>IF(ISNUMBER($B$6),$B$6+44,"n.a.")</x:f>
        <x:v>46344</x:v>
      </x:c>
      <x:c r="B80" s="26" t="n">
        <x:f>IF($F$8&gt;0,"n.a.",SUMIFS('Receipts'!$J$9:$J$108,'Receipts'!$M$9:$M$108,"&gt;="&amp;A80,'Receipts'!$M$9:$M$108,"&lt;"&amp;A80+1))</x:f>
        <x:v>0</x:v>
      </x:c>
      <x:c r="C80" s="26" t="n">
        <x:f>IF($F$8&gt;0,"n.a.",SUMIFS('Payments'!$D$9:$D$108,'Payments'!$C$9:$C$108,"&gt;="&amp;A80,'Payments'!$C$9:$C$108,"&lt;"&amp;A80+1,'Payments'!$B$9:$B$108,"Payroll"))</x:f>
        <x:v>0</x:v>
      </x:c>
      <x:c r="D80" s="26" t="n">
        <x:f>IF($F$8&gt;0,"n.a.",SUMIFS('Payments'!$D$9:$D$108,'Payments'!$C$9:$C$108,"&gt;="&amp;A80,'Payments'!$C$9:$C$108,"&lt;"&amp;A80+1,'Payments'!$B$9:$B$108,"Employer and tax"))</x:f>
        <x:v>0</x:v>
      </x:c>
      <x:c r="E80" s="26" t="n">
        <x:f>IF($F$8&gt;0,"n.a.",SUMIFS('Payments'!$D$9:$D$108,'Payments'!$C$9:$C$108,"&gt;="&amp;A80,'Payments'!$C$9:$C$108,"&lt;"&amp;A80+1,'Payments'!$B$9:$B$108,"Other"))</x:f>
        <x:v>0</x:v>
      </x:c>
      <x:c r="F80" s="26" t="n">
        <x:f>IF(COUNT(B80:E80)=4,B80-SUM(C80:E80),"n.a.")</x:f>
        <x:v>0</x:v>
      </x:c>
      <x:c r="G80" s="26" t="n">
        <x:f>H79</x:f>
        <x:v>-122000</x:v>
      </x:c>
      <x:c r="H80" s="26" t="n">
        <x:f>IF(COUNT(F80:G80)=2,SUM(F80:G80),"n.a.")</x:f>
        <x:v>-122000</x:v>
      </x:c>
    </x:row>
    <x:row r="81" ht="23" customHeight="1">
      <x:c r="A81" s="8" t="n">
        <x:f>IF(ISNUMBER($B$6),$B$6+45,"n.a.")</x:f>
        <x:v>46345</x:v>
      </x:c>
      <x:c r="B81" s="25" t="n">
        <x:f>IF($F$8&gt;0,"n.a.",SUMIFS('Receipts'!$J$9:$J$108,'Receipts'!$M$9:$M$108,"&gt;="&amp;A81,'Receipts'!$M$9:$M$108,"&lt;"&amp;A81+1))</x:f>
        <x:v>0</x:v>
      </x:c>
      <x:c r="C81" s="25" t="n">
        <x:f>IF($F$8&gt;0,"n.a.",SUMIFS('Payments'!$D$9:$D$108,'Payments'!$C$9:$C$108,"&gt;="&amp;A81,'Payments'!$C$9:$C$108,"&lt;"&amp;A81+1,'Payments'!$B$9:$B$108,"Payroll"))</x:f>
        <x:v>0</x:v>
      </x:c>
      <x:c r="D81" s="25" t="n">
        <x:f>IF($F$8&gt;0,"n.a.",SUMIFS('Payments'!$D$9:$D$108,'Payments'!$C$9:$C$108,"&gt;="&amp;A81,'Payments'!$C$9:$C$108,"&lt;"&amp;A81+1,'Payments'!$B$9:$B$108,"Employer and tax"))</x:f>
        <x:v>8000</x:v>
      </x:c>
      <x:c r="E81" s="25" t="n">
        <x:f>IF($F$8&gt;0,"n.a.",SUMIFS('Payments'!$D$9:$D$108,'Payments'!$C$9:$C$108,"&gt;="&amp;A81,'Payments'!$C$9:$C$108,"&lt;"&amp;A81+1,'Payments'!$B$9:$B$108,"Other"))</x:f>
        <x:v>0</x:v>
      </x:c>
      <x:c r="F81" s="25" t="n">
        <x:f>IF(COUNT(B81:E81)=4,B81-SUM(C81:E81),"n.a.")</x:f>
        <x:v>-8000</x:v>
      </x:c>
      <x:c r="G81" s="25" t="n">
        <x:f>H80</x:f>
        <x:v>-122000</x:v>
      </x:c>
      <x:c r="H81" s="25" t="n">
        <x:f>IF(COUNT(F81:G81)=2,SUM(F81:G81),"n.a.")</x:f>
        <x:v>-130000</x:v>
      </x:c>
    </x:row>
    <x:row r="82" ht="23" customHeight="1">
      <x:c r="A82" s="27" t="n">
        <x:f>IF(ISNUMBER($B$6),$B$6+46,"n.a.")</x:f>
        <x:v>46346</x:v>
      </x:c>
      <x:c r="B82" s="26" t="n">
        <x:f>IF($F$8&gt;0,"n.a.",SUMIFS('Receipts'!$J$9:$J$108,'Receipts'!$M$9:$M$108,"&gt;="&amp;A82,'Receipts'!$M$9:$M$108,"&lt;"&amp;A82+1))</x:f>
        <x:v>65000</x:v>
      </x:c>
      <x:c r="C82" s="26" t="n">
        <x:f>IF($F$8&gt;0,"n.a.",SUMIFS('Payments'!$D$9:$D$108,'Payments'!$C$9:$C$108,"&gt;="&amp;A82,'Payments'!$C$9:$C$108,"&lt;"&amp;A82+1,'Payments'!$B$9:$B$108,"Payroll"))</x:f>
        <x:v>40000</x:v>
      </x:c>
      <x:c r="D82" s="26" t="n">
        <x:f>IF($F$8&gt;0,"n.a.",SUMIFS('Payments'!$D$9:$D$108,'Payments'!$C$9:$C$108,"&gt;="&amp;A82,'Payments'!$C$9:$C$108,"&lt;"&amp;A82+1,'Payments'!$B$9:$B$108,"Employer and tax"))</x:f>
        <x:v>0</x:v>
      </x:c>
      <x:c r="E82" s="26" t="n">
        <x:f>IF($F$8&gt;0,"n.a.",SUMIFS('Payments'!$D$9:$D$108,'Payments'!$C$9:$C$108,"&gt;="&amp;A82,'Payments'!$C$9:$C$108,"&lt;"&amp;A82+1,'Payments'!$B$9:$B$108,"Other"))</x:f>
        <x:v>0</x:v>
      </x:c>
      <x:c r="F82" s="26" t="n">
        <x:f>IF(COUNT(B82:E82)=4,B82-SUM(C82:E82),"n.a.")</x:f>
        <x:v>25000</x:v>
      </x:c>
      <x:c r="G82" s="26" t="n">
        <x:f>H81</x:f>
        <x:v>-130000</x:v>
      </x:c>
      <x:c r="H82" s="26" t="n">
        <x:f>IF(COUNT(F82:G82)=2,SUM(F82:G82),"n.a.")</x:f>
        <x:v>-105000</x:v>
      </x:c>
    </x:row>
    <x:row r="83" ht="23" customHeight="1">
      <x:c r="A83" s="8" t="n">
        <x:f>IF(ISNUMBER($B$6),$B$6+47,"n.a.")</x:f>
        <x:v>46347</x:v>
      </x:c>
      <x:c r="B83" s="25" t="n">
        <x:f>IF($F$8&gt;0,"n.a.",SUMIFS('Receipts'!$J$9:$J$108,'Receipts'!$M$9:$M$108,"&gt;="&amp;A83,'Receipts'!$M$9:$M$108,"&lt;"&amp;A83+1))</x:f>
        <x:v>0</x:v>
      </x:c>
      <x:c r="C83" s="25" t="n">
        <x:f>IF($F$8&gt;0,"n.a.",SUMIFS('Payments'!$D$9:$D$108,'Payments'!$C$9:$C$108,"&gt;="&amp;A83,'Payments'!$C$9:$C$108,"&lt;"&amp;A83+1,'Payments'!$B$9:$B$108,"Payroll"))</x:f>
        <x:v>0</x:v>
      </x:c>
      <x:c r="D83" s="25" t="n">
        <x:f>IF($F$8&gt;0,"n.a.",SUMIFS('Payments'!$D$9:$D$108,'Payments'!$C$9:$C$108,"&gt;="&amp;A83,'Payments'!$C$9:$C$108,"&lt;"&amp;A83+1,'Payments'!$B$9:$B$108,"Employer and tax"))</x:f>
        <x:v>0</x:v>
      </x:c>
      <x:c r="E83" s="25" t="n">
        <x:f>IF($F$8&gt;0,"n.a.",SUMIFS('Payments'!$D$9:$D$108,'Payments'!$C$9:$C$108,"&gt;="&amp;A83,'Payments'!$C$9:$C$108,"&lt;"&amp;A83+1,'Payments'!$B$9:$B$108,"Other"))</x:f>
        <x:v>0</x:v>
      </x:c>
      <x:c r="F83" s="25" t="n">
        <x:f>IF(COUNT(B83:E83)=4,B83-SUM(C83:E83),"n.a.")</x:f>
        <x:v>0</x:v>
      </x:c>
      <x:c r="G83" s="25" t="n">
        <x:f>H82</x:f>
        <x:v>-105000</x:v>
      </x:c>
      <x:c r="H83" s="25" t="n">
        <x:f>IF(COUNT(F83:G83)=2,SUM(F83:G83),"n.a.")</x:f>
        <x:v>-105000</x:v>
      </x:c>
    </x:row>
    <x:row r="84" ht="23" customHeight="1">
      <x:c r="A84" s="27" t="n">
        <x:f>IF(ISNUMBER($B$6),$B$6+48,"n.a.")</x:f>
        <x:v>46348</x:v>
      </x:c>
      <x:c r="B84" s="26" t="n">
        <x:f>IF($F$8&gt;0,"n.a.",SUMIFS('Receipts'!$J$9:$J$108,'Receipts'!$M$9:$M$108,"&gt;="&amp;A84,'Receipts'!$M$9:$M$108,"&lt;"&amp;A84+1))</x:f>
        <x:v>0</x:v>
      </x:c>
      <x:c r="C84" s="26" t="n">
        <x:f>IF($F$8&gt;0,"n.a.",SUMIFS('Payments'!$D$9:$D$108,'Payments'!$C$9:$C$108,"&gt;="&amp;A84,'Payments'!$C$9:$C$108,"&lt;"&amp;A84+1,'Payments'!$B$9:$B$108,"Payroll"))</x:f>
        <x:v>0</x:v>
      </x:c>
      <x:c r="D84" s="26" t="n">
        <x:f>IF($F$8&gt;0,"n.a.",SUMIFS('Payments'!$D$9:$D$108,'Payments'!$C$9:$C$108,"&gt;="&amp;A84,'Payments'!$C$9:$C$108,"&lt;"&amp;A84+1,'Payments'!$B$9:$B$108,"Employer and tax"))</x:f>
        <x:v>0</x:v>
      </x:c>
      <x:c r="E84" s="26" t="n">
        <x:f>IF($F$8&gt;0,"n.a.",SUMIFS('Payments'!$D$9:$D$108,'Payments'!$C$9:$C$108,"&gt;="&amp;A84,'Payments'!$C$9:$C$108,"&lt;"&amp;A84+1,'Payments'!$B$9:$B$108,"Other"))</x:f>
        <x:v>0</x:v>
      </x:c>
      <x:c r="F84" s="26" t="n">
        <x:f>IF(COUNT(B84:E84)=4,B84-SUM(C84:E84),"n.a.")</x:f>
        <x:v>0</x:v>
      </x:c>
      <x:c r="G84" s="26" t="n">
        <x:f>H83</x:f>
        <x:v>-105000</x:v>
      </x:c>
      <x:c r="H84" s="26" t="n">
        <x:f>IF(COUNT(F84:G84)=2,SUM(F84:G84),"n.a.")</x:f>
        <x:v>-105000</x:v>
      </x:c>
    </x:row>
    <x:row r="85" ht="23" customHeight="1">
      <x:c r="A85" s="8" t="n">
        <x:f>IF(ISNUMBER($B$6),$B$6+49,"n.a.")</x:f>
        <x:v>46349</x:v>
      </x:c>
      <x:c r="B85" s="25" t="n">
        <x:f>IF($F$8&gt;0,"n.a.",SUMIFS('Receipts'!$J$9:$J$108,'Receipts'!$M$9:$M$108,"&gt;="&amp;A85,'Receipts'!$M$9:$M$108,"&lt;"&amp;A85+1))</x:f>
        <x:v>0</x:v>
      </x:c>
      <x:c r="C85" s="25" t="n">
        <x:f>IF($F$8&gt;0,"n.a.",SUMIFS('Payments'!$D$9:$D$108,'Payments'!$C$9:$C$108,"&gt;="&amp;A85,'Payments'!$C$9:$C$108,"&lt;"&amp;A85+1,'Payments'!$B$9:$B$108,"Payroll"))</x:f>
        <x:v>0</x:v>
      </x:c>
      <x:c r="D85" s="25" t="n">
        <x:f>IF($F$8&gt;0,"n.a.",SUMIFS('Payments'!$D$9:$D$108,'Payments'!$C$9:$C$108,"&gt;="&amp;A85,'Payments'!$C$9:$C$108,"&lt;"&amp;A85+1,'Payments'!$B$9:$B$108,"Employer and tax"))</x:f>
        <x:v>0</x:v>
      </x:c>
      <x:c r="E85" s="25" t="n">
        <x:f>IF($F$8&gt;0,"n.a.",SUMIFS('Payments'!$D$9:$D$108,'Payments'!$C$9:$C$108,"&gt;="&amp;A85,'Payments'!$C$9:$C$108,"&lt;"&amp;A85+1,'Payments'!$B$9:$B$108,"Other"))</x:f>
        <x:v>2000</x:v>
      </x:c>
      <x:c r="F85" s="25" t="n">
        <x:f>IF(COUNT(B85:E85)=4,B85-SUM(C85:E85),"n.a.")</x:f>
        <x:v>-2000</x:v>
      </x:c>
      <x:c r="G85" s="25" t="n">
        <x:f>H84</x:f>
        <x:v>-105000</x:v>
      </x:c>
      <x:c r="H85" s="25" t="n">
        <x:f>IF(COUNT(F85:G85)=2,SUM(F85:G85),"n.a.")</x:f>
        <x:v>-107000</x:v>
      </x:c>
    </x:row>
    <x:row r="86" ht="23" customHeight="1">
      <x:c r="A86" s="27" t="n">
        <x:f>IF(ISNUMBER($B$6),$B$6+50,"n.a.")</x:f>
        <x:v>46350</x:v>
      </x:c>
      <x:c r="B86" s="26" t="n">
        <x:f>IF($F$8&gt;0,"n.a.",SUMIFS('Receipts'!$J$9:$J$108,'Receipts'!$M$9:$M$108,"&gt;="&amp;A86,'Receipts'!$M$9:$M$108,"&lt;"&amp;A86+1))</x:f>
        <x:v>0</x:v>
      </x:c>
      <x:c r="C86" s="26" t="n">
        <x:f>IF($F$8&gt;0,"n.a.",SUMIFS('Payments'!$D$9:$D$108,'Payments'!$C$9:$C$108,"&gt;="&amp;A86,'Payments'!$C$9:$C$108,"&lt;"&amp;A86+1,'Payments'!$B$9:$B$108,"Payroll"))</x:f>
        <x:v>0</x:v>
      </x:c>
      <x:c r="D86" s="26" t="n">
        <x:f>IF($F$8&gt;0,"n.a.",SUMIFS('Payments'!$D$9:$D$108,'Payments'!$C$9:$C$108,"&gt;="&amp;A86,'Payments'!$C$9:$C$108,"&lt;"&amp;A86+1,'Payments'!$B$9:$B$108,"Employer and tax"))</x:f>
        <x:v>0</x:v>
      </x:c>
      <x:c r="E86" s="26" t="n">
        <x:f>IF($F$8&gt;0,"n.a.",SUMIFS('Payments'!$D$9:$D$108,'Payments'!$C$9:$C$108,"&gt;="&amp;A86,'Payments'!$C$9:$C$108,"&lt;"&amp;A86+1,'Payments'!$B$9:$B$108,"Other"))</x:f>
        <x:v>0</x:v>
      </x:c>
      <x:c r="F86" s="26" t="n">
        <x:f>IF(COUNT(B86:E86)=4,B86-SUM(C86:E86),"n.a.")</x:f>
        <x:v>0</x:v>
      </x:c>
      <x:c r="G86" s="26" t="n">
        <x:f>H85</x:f>
        <x:v>-107000</x:v>
      </x:c>
      <x:c r="H86" s="26" t="n">
        <x:f>IF(COUNT(F86:G86)=2,SUM(F86:G86),"n.a.")</x:f>
        <x:v>-107000</x:v>
      </x:c>
    </x:row>
    <x:row r="87" ht="23" customHeight="1">
      <x:c r="A87" s="8" t="n">
        <x:f>IF(ISNUMBER($B$6),$B$6+51,"n.a.")</x:f>
        <x:v>46351</x:v>
      </x:c>
      <x:c r="B87" s="25" t="n">
        <x:f>IF($F$8&gt;0,"n.a.",SUMIFS('Receipts'!$J$9:$J$108,'Receipts'!$M$9:$M$108,"&gt;="&amp;A87,'Receipts'!$M$9:$M$108,"&lt;"&amp;A87+1))</x:f>
        <x:v>0</x:v>
      </x:c>
      <x:c r="C87" s="25" t="n">
        <x:f>IF($F$8&gt;0,"n.a.",SUMIFS('Payments'!$D$9:$D$108,'Payments'!$C$9:$C$108,"&gt;="&amp;A87,'Payments'!$C$9:$C$108,"&lt;"&amp;A87+1,'Payments'!$B$9:$B$108,"Payroll"))</x:f>
        <x:v>0</x:v>
      </x:c>
      <x:c r="D87" s="25" t="n">
        <x:f>IF($F$8&gt;0,"n.a.",SUMIFS('Payments'!$D$9:$D$108,'Payments'!$C$9:$C$108,"&gt;="&amp;A87,'Payments'!$C$9:$C$108,"&lt;"&amp;A87+1,'Payments'!$B$9:$B$108,"Employer and tax"))</x:f>
        <x:v>0</x:v>
      </x:c>
      <x:c r="E87" s="25" t="n">
        <x:f>IF($F$8&gt;0,"n.a.",SUMIFS('Payments'!$D$9:$D$108,'Payments'!$C$9:$C$108,"&gt;="&amp;A87,'Payments'!$C$9:$C$108,"&lt;"&amp;A87+1,'Payments'!$B$9:$B$108,"Other"))</x:f>
        <x:v>0</x:v>
      </x:c>
      <x:c r="F87" s="25" t="n">
        <x:f>IF(COUNT(B87:E87)=4,B87-SUM(C87:E87),"n.a.")</x:f>
        <x:v>0</x:v>
      </x:c>
      <x:c r="G87" s="25" t="n">
        <x:f>H86</x:f>
        <x:v>-107000</x:v>
      </x:c>
      <x:c r="H87" s="25" t="n">
        <x:f>IF(COUNT(F87:G87)=2,SUM(F87:G87),"n.a.")</x:f>
        <x:v>-107000</x:v>
      </x:c>
    </x:row>
    <x:row r="88" ht="23" customHeight="1">
      <x:c r="A88" s="27" t="n">
        <x:f>IF(ISNUMBER($B$6),$B$6+52,"n.a.")</x:f>
        <x:v>46352</x:v>
      </x:c>
      <x:c r="B88" s="26" t="n">
        <x:f>IF($F$8&gt;0,"n.a.",SUMIFS('Receipts'!$J$9:$J$108,'Receipts'!$M$9:$M$108,"&gt;="&amp;A88,'Receipts'!$M$9:$M$108,"&lt;"&amp;A88+1))</x:f>
        <x:v>0</x:v>
      </x:c>
      <x:c r="C88" s="26" t="n">
        <x:f>IF($F$8&gt;0,"n.a.",SUMIFS('Payments'!$D$9:$D$108,'Payments'!$C$9:$C$108,"&gt;="&amp;A88,'Payments'!$C$9:$C$108,"&lt;"&amp;A88+1,'Payments'!$B$9:$B$108,"Payroll"))</x:f>
        <x:v>0</x:v>
      </x:c>
      <x:c r="D88" s="26" t="n">
        <x:f>IF($F$8&gt;0,"n.a.",SUMIFS('Payments'!$D$9:$D$108,'Payments'!$C$9:$C$108,"&gt;="&amp;A88,'Payments'!$C$9:$C$108,"&lt;"&amp;A88+1,'Payments'!$B$9:$B$108,"Employer and tax"))</x:f>
        <x:v>8000</x:v>
      </x:c>
      <x:c r="E88" s="26" t="n">
        <x:f>IF($F$8&gt;0,"n.a.",SUMIFS('Payments'!$D$9:$D$108,'Payments'!$C$9:$C$108,"&gt;="&amp;A88,'Payments'!$C$9:$C$108,"&lt;"&amp;A88+1,'Payments'!$B$9:$B$108,"Other"))</x:f>
        <x:v>0</x:v>
      </x:c>
      <x:c r="F88" s="26" t="n">
        <x:f>IF(COUNT(B88:E88)=4,B88-SUM(C88:E88),"n.a.")</x:f>
        <x:v>-8000</x:v>
      </x:c>
      <x:c r="G88" s="26" t="n">
        <x:f>H87</x:f>
        <x:v>-107000</x:v>
      </x:c>
      <x:c r="H88" s="26" t="n">
        <x:f>IF(COUNT(F88:G88)=2,SUM(F88:G88),"n.a.")</x:f>
        <x:v>-115000</x:v>
      </x:c>
    </x:row>
    <x:row r="89" ht="23" customHeight="1">
      <x:c r="A89" s="8" t="n">
        <x:f>IF(ISNUMBER($B$6),$B$6+53,"n.a.")</x:f>
        <x:v>46353</x:v>
      </x:c>
      <x:c r="B89" s="25" t="n">
        <x:f>IF($F$8&gt;0,"n.a.",SUMIFS('Receipts'!$J$9:$J$108,'Receipts'!$M$9:$M$108,"&gt;="&amp;A89,'Receipts'!$M$9:$M$108,"&lt;"&amp;A89+1))</x:f>
        <x:v>65000</x:v>
      </x:c>
      <x:c r="C89" s="25" t="n">
        <x:f>IF($F$8&gt;0,"n.a.",SUMIFS('Payments'!$D$9:$D$108,'Payments'!$C$9:$C$108,"&gt;="&amp;A89,'Payments'!$C$9:$C$108,"&lt;"&amp;A89+1,'Payments'!$B$9:$B$108,"Payroll"))</x:f>
        <x:v>40000</x:v>
      </x:c>
      <x:c r="D89" s="25" t="n">
        <x:f>IF($F$8&gt;0,"n.a.",SUMIFS('Payments'!$D$9:$D$108,'Payments'!$C$9:$C$108,"&gt;="&amp;A89,'Payments'!$C$9:$C$108,"&lt;"&amp;A89+1,'Payments'!$B$9:$B$108,"Employer and tax"))</x:f>
        <x:v>0</x:v>
      </x:c>
      <x:c r="E89" s="25" t="n">
        <x:f>IF($F$8&gt;0,"n.a.",SUMIFS('Payments'!$D$9:$D$108,'Payments'!$C$9:$C$108,"&gt;="&amp;A89,'Payments'!$C$9:$C$108,"&lt;"&amp;A89+1,'Payments'!$B$9:$B$108,"Other"))</x:f>
        <x:v>0</x:v>
      </x:c>
      <x:c r="F89" s="25" t="n">
        <x:f>IF(COUNT(B89:E89)=4,B89-SUM(C89:E89),"n.a.")</x:f>
        <x:v>25000</x:v>
      </x:c>
      <x:c r="G89" s="25" t="n">
        <x:f>H88</x:f>
        <x:v>-115000</x:v>
      </x:c>
      <x:c r="H89" s="25" t="n">
        <x:f>IF(COUNT(F89:G89)=2,SUM(F89:G89),"n.a.")</x:f>
        <x:v>-90000</x:v>
      </x:c>
    </x:row>
    <x:row r="90" ht="23" customHeight="1">
      <x:c r="A90" s="27" t="n">
        <x:f>IF(ISNUMBER($B$6),$B$6+54,"n.a.")</x:f>
        <x:v>46354</x:v>
      </x:c>
      <x:c r="B90" s="26" t="n">
        <x:f>IF($F$8&gt;0,"n.a.",SUMIFS('Receipts'!$J$9:$J$108,'Receipts'!$M$9:$M$108,"&gt;="&amp;A90,'Receipts'!$M$9:$M$108,"&lt;"&amp;A90+1))</x:f>
        <x:v>0</x:v>
      </x:c>
      <x:c r="C90" s="26" t="n">
        <x:f>IF($F$8&gt;0,"n.a.",SUMIFS('Payments'!$D$9:$D$108,'Payments'!$C$9:$C$108,"&gt;="&amp;A90,'Payments'!$C$9:$C$108,"&lt;"&amp;A90+1,'Payments'!$B$9:$B$108,"Payroll"))</x:f>
        <x:v>0</x:v>
      </x:c>
      <x:c r="D90" s="26" t="n">
        <x:f>IF($F$8&gt;0,"n.a.",SUMIFS('Payments'!$D$9:$D$108,'Payments'!$C$9:$C$108,"&gt;="&amp;A90,'Payments'!$C$9:$C$108,"&lt;"&amp;A90+1,'Payments'!$B$9:$B$108,"Employer and tax"))</x:f>
        <x:v>0</x:v>
      </x:c>
      <x:c r="E90" s="26" t="n">
        <x:f>IF($F$8&gt;0,"n.a.",SUMIFS('Payments'!$D$9:$D$108,'Payments'!$C$9:$C$108,"&gt;="&amp;A90,'Payments'!$C$9:$C$108,"&lt;"&amp;A90+1,'Payments'!$B$9:$B$108,"Other"))</x:f>
        <x:v>0</x:v>
      </x:c>
      <x:c r="F90" s="26" t="n">
        <x:f>IF(COUNT(B90:E90)=4,B90-SUM(C90:E90),"n.a.")</x:f>
        <x:v>0</x:v>
      </x:c>
      <x:c r="G90" s="26" t="n">
        <x:f>H89</x:f>
        <x:v>-90000</x:v>
      </x:c>
      <x:c r="H90" s="26" t="n">
        <x:f>IF(COUNT(F90:G90)=2,SUM(F90:G90),"n.a.")</x:f>
        <x:v>-90000</x:v>
      </x:c>
    </x:row>
    <x:row r="91" ht="23" customHeight="1">
      <x:c r="A91" s="8" t="n">
        <x:f>IF(ISNUMBER($B$6),$B$6+55,"n.a.")</x:f>
        <x:v>46355</x:v>
      </x:c>
      <x:c r="B91" s="25" t="n">
        <x:f>IF($F$8&gt;0,"n.a.",SUMIFS('Receipts'!$J$9:$J$108,'Receipts'!$M$9:$M$108,"&gt;="&amp;A91,'Receipts'!$M$9:$M$108,"&lt;"&amp;A91+1))</x:f>
        <x:v>0</x:v>
      </x:c>
      <x:c r="C91" s="25" t="n">
        <x:f>IF($F$8&gt;0,"n.a.",SUMIFS('Payments'!$D$9:$D$108,'Payments'!$C$9:$C$108,"&gt;="&amp;A91,'Payments'!$C$9:$C$108,"&lt;"&amp;A91+1,'Payments'!$B$9:$B$108,"Payroll"))</x:f>
        <x:v>0</x:v>
      </x:c>
      <x:c r="D91" s="25" t="n">
        <x:f>IF($F$8&gt;0,"n.a.",SUMIFS('Payments'!$D$9:$D$108,'Payments'!$C$9:$C$108,"&gt;="&amp;A91,'Payments'!$C$9:$C$108,"&lt;"&amp;A91+1,'Payments'!$B$9:$B$108,"Employer and tax"))</x:f>
        <x:v>0</x:v>
      </x:c>
      <x:c r="E91" s="25" t="n">
        <x:f>IF($F$8&gt;0,"n.a.",SUMIFS('Payments'!$D$9:$D$108,'Payments'!$C$9:$C$108,"&gt;="&amp;A91,'Payments'!$C$9:$C$108,"&lt;"&amp;A91+1,'Payments'!$B$9:$B$108,"Other"))</x:f>
        <x:v>0</x:v>
      </x:c>
      <x:c r="F91" s="25" t="n">
        <x:f>IF(COUNT(B91:E91)=4,B91-SUM(C91:E91),"n.a.")</x:f>
        <x:v>0</x:v>
      </x:c>
      <x:c r="G91" s="25" t="n">
        <x:f>H90</x:f>
        <x:v>-90000</x:v>
      </x:c>
      <x:c r="H91" s="25" t="n">
        <x:f>IF(COUNT(F91:G91)=2,SUM(F91:G91),"n.a.")</x:f>
        <x:v>-90000</x:v>
      </x:c>
    </x:row>
    <x:row r="92" ht="23" customHeight="1">
      <x:c r="A92" s="27" t="n">
        <x:f>IF(ISNUMBER($B$6),$B$6+56,"n.a.")</x:f>
        <x:v>46356</x:v>
      </x:c>
      <x:c r="B92" s="26" t="n">
        <x:f>IF($F$8&gt;0,"n.a.",SUMIFS('Receipts'!$J$9:$J$108,'Receipts'!$M$9:$M$108,"&gt;="&amp;A92,'Receipts'!$M$9:$M$108,"&lt;"&amp;A92+1))</x:f>
        <x:v>0</x:v>
      </x:c>
      <x:c r="C92" s="26" t="n">
        <x:f>IF($F$8&gt;0,"n.a.",SUMIFS('Payments'!$D$9:$D$108,'Payments'!$C$9:$C$108,"&gt;="&amp;A92,'Payments'!$C$9:$C$108,"&lt;"&amp;A92+1,'Payments'!$B$9:$B$108,"Payroll"))</x:f>
        <x:v>0</x:v>
      </x:c>
      <x:c r="D92" s="26" t="n">
        <x:f>IF($F$8&gt;0,"n.a.",SUMIFS('Payments'!$D$9:$D$108,'Payments'!$C$9:$C$108,"&gt;="&amp;A92,'Payments'!$C$9:$C$108,"&lt;"&amp;A92+1,'Payments'!$B$9:$B$108,"Employer and tax"))</x:f>
        <x:v>0</x:v>
      </x:c>
      <x:c r="E92" s="26" t="n">
        <x:f>IF($F$8&gt;0,"n.a.",SUMIFS('Payments'!$D$9:$D$108,'Payments'!$C$9:$C$108,"&gt;="&amp;A92,'Payments'!$C$9:$C$108,"&lt;"&amp;A92+1,'Payments'!$B$9:$B$108,"Other"))</x:f>
        <x:v>2000</x:v>
      </x:c>
      <x:c r="F92" s="26" t="n">
        <x:f>IF(COUNT(B92:E92)=4,B92-SUM(C92:E92),"n.a.")</x:f>
        <x:v>-2000</x:v>
      </x:c>
      <x:c r="G92" s="26" t="n">
        <x:f>H91</x:f>
        <x:v>-90000</x:v>
      </x:c>
      <x:c r="H92" s="26" t="n">
        <x:f>IF(COUNT(F92:G92)=2,SUM(F92:G92),"n.a.")</x:f>
        <x:v>-92000</x:v>
      </x:c>
    </x:row>
    <x:row r="93" ht="23" customHeight="1">
      <x:c r="A93" s="8" t="n">
        <x:f>IF(ISNUMBER($B$6),$B$6+57,"n.a.")</x:f>
        <x:v>46357</x:v>
      </x:c>
      <x:c r="B93" s="25" t="n">
        <x:f>IF($F$8&gt;0,"n.a.",SUMIFS('Receipts'!$J$9:$J$108,'Receipts'!$M$9:$M$108,"&gt;="&amp;A93,'Receipts'!$M$9:$M$108,"&lt;"&amp;A93+1))</x:f>
        <x:v>0</x:v>
      </x:c>
      <x:c r="C93" s="25" t="n">
        <x:f>IF($F$8&gt;0,"n.a.",SUMIFS('Payments'!$D$9:$D$108,'Payments'!$C$9:$C$108,"&gt;="&amp;A93,'Payments'!$C$9:$C$108,"&lt;"&amp;A93+1,'Payments'!$B$9:$B$108,"Payroll"))</x:f>
        <x:v>0</x:v>
      </x:c>
      <x:c r="D93" s="25" t="n">
        <x:f>IF($F$8&gt;0,"n.a.",SUMIFS('Payments'!$D$9:$D$108,'Payments'!$C$9:$C$108,"&gt;="&amp;A93,'Payments'!$C$9:$C$108,"&lt;"&amp;A93+1,'Payments'!$B$9:$B$108,"Employer and tax"))</x:f>
        <x:v>0</x:v>
      </x:c>
      <x:c r="E93" s="25" t="n">
        <x:f>IF($F$8&gt;0,"n.a.",SUMIFS('Payments'!$D$9:$D$108,'Payments'!$C$9:$C$108,"&gt;="&amp;A93,'Payments'!$C$9:$C$108,"&lt;"&amp;A93+1,'Payments'!$B$9:$B$108,"Other"))</x:f>
        <x:v>0</x:v>
      </x:c>
      <x:c r="F93" s="25" t="n">
        <x:f>IF(COUNT(B93:E93)=4,B93-SUM(C93:E93),"n.a.")</x:f>
        <x:v>0</x:v>
      </x:c>
      <x:c r="G93" s="25" t="n">
        <x:f>H92</x:f>
        <x:v>-92000</x:v>
      </x:c>
      <x:c r="H93" s="25" t="n">
        <x:f>IF(COUNT(F93:G93)=2,SUM(F93:G93),"n.a.")</x:f>
        <x:v>-92000</x:v>
      </x:c>
    </x:row>
    <x:row r="94" ht="23" customHeight="1">
      <x:c r="A94" s="27" t="n">
        <x:f>IF(ISNUMBER($B$6),$B$6+58,"n.a.")</x:f>
        <x:v>46358</x:v>
      </x:c>
      <x:c r="B94" s="26" t="n">
        <x:f>IF($F$8&gt;0,"n.a.",SUMIFS('Receipts'!$J$9:$J$108,'Receipts'!$M$9:$M$108,"&gt;="&amp;A94,'Receipts'!$M$9:$M$108,"&lt;"&amp;A94+1))</x:f>
        <x:v>0</x:v>
      </x:c>
      <x:c r="C94" s="26" t="n">
        <x:f>IF($F$8&gt;0,"n.a.",SUMIFS('Payments'!$D$9:$D$108,'Payments'!$C$9:$C$108,"&gt;="&amp;A94,'Payments'!$C$9:$C$108,"&lt;"&amp;A94+1,'Payments'!$B$9:$B$108,"Payroll"))</x:f>
        <x:v>0</x:v>
      </x:c>
      <x:c r="D94" s="26" t="n">
        <x:f>IF($F$8&gt;0,"n.a.",SUMIFS('Payments'!$D$9:$D$108,'Payments'!$C$9:$C$108,"&gt;="&amp;A94,'Payments'!$C$9:$C$108,"&lt;"&amp;A94+1,'Payments'!$B$9:$B$108,"Employer and tax"))</x:f>
        <x:v>0</x:v>
      </x:c>
      <x:c r="E94" s="26" t="n">
        <x:f>IF($F$8&gt;0,"n.a.",SUMIFS('Payments'!$D$9:$D$108,'Payments'!$C$9:$C$108,"&gt;="&amp;A94,'Payments'!$C$9:$C$108,"&lt;"&amp;A94+1,'Payments'!$B$9:$B$108,"Other"))</x:f>
        <x:v>0</x:v>
      </x:c>
      <x:c r="F94" s="26" t="n">
        <x:f>IF(COUNT(B94:E94)=4,B94-SUM(C94:E94),"n.a.")</x:f>
        <x:v>0</x:v>
      </x:c>
      <x:c r="G94" s="26" t="n">
        <x:f>H93</x:f>
        <x:v>-92000</x:v>
      </x:c>
      <x:c r="H94" s="26" t="n">
        <x:f>IF(COUNT(F94:G94)=2,SUM(F94:G94),"n.a.")</x:f>
        <x:v>-92000</x:v>
      </x:c>
    </x:row>
    <x:row r="95" ht="23" customHeight="1">
      <x:c r="A95" s="8" t="n">
        <x:f>IF(ISNUMBER($B$6),$B$6+59,"n.a.")</x:f>
        <x:v>46359</x:v>
      </x:c>
      <x:c r="B95" s="25" t="n">
        <x:f>IF($F$8&gt;0,"n.a.",SUMIFS('Receipts'!$J$9:$J$108,'Receipts'!$M$9:$M$108,"&gt;="&amp;A95,'Receipts'!$M$9:$M$108,"&lt;"&amp;A95+1))</x:f>
        <x:v>0</x:v>
      </x:c>
      <x:c r="C95" s="25" t="n">
        <x:f>IF($F$8&gt;0,"n.a.",SUMIFS('Payments'!$D$9:$D$108,'Payments'!$C$9:$C$108,"&gt;="&amp;A95,'Payments'!$C$9:$C$108,"&lt;"&amp;A95+1,'Payments'!$B$9:$B$108,"Payroll"))</x:f>
        <x:v>0</x:v>
      </x:c>
      <x:c r="D95" s="25" t="n">
        <x:f>IF($F$8&gt;0,"n.a.",SUMIFS('Payments'!$D$9:$D$108,'Payments'!$C$9:$C$108,"&gt;="&amp;A95,'Payments'!$C$9:$C$108,"&lt;"&amp;A95+1,'Payments'!$B$9:$B$108,"Employer and tax"))</x:f>
        <x:v>8000</x:v>
      </x:c>
      <x:c r="E95" s="25" t="n">
        <x:f>IF($F$8&gt;0,"n.a.",SUMIFS('Payments'!$D$9:$D$108,'Payments'!$C$9:$C$108,"&gt;="&amp;A95,'Payments'!$C$9:$C$108,"&lt;"&amp;A95+1,'Payments'!$B$9:$B$108,"Other"))</x:f>
        <x:v>0</x:v>
      </x:c>
      <x:c r="F95" s="25" t="n">
        <x:f>IF(COUNT(B95:E95)=4,B95-SUM(C95:E95),"n.a.")</x:f>
        <x:v>-8000</x:v>
      </x:c>
      <x:c r="G95" s="25" t="n">
        <x:f>H94</x:f>
        <x:v>-92000</x:v>
      </x:c>
      <x:c r="H95" s="25" t="n">
        <x:f>IF(COUNT(F95:G95)=2,SUM(F95:G95),"n.a.")</x:f>
        <x:v>-100000</x:v>
      </x:c>
    </x:row>
    <x:row r="96" ht="23" customHeight="1">
      <x:c r="A96" s="27" t="n">
        <x:f>IF(ISNUMBER($B$6),$B$6+60,"n.a.")</x:f>
        <x:v>46360</x:v>
      </x:c>
      <x:c r="B96" s="26" t="n">
        <x:f>IF($F$8&gt;0,"n.a.",SUMIFS('Receipts'!$J$9:$J$108,'Receipts'!$M$9:$M$108,"&gt;="&amp;A96,'Receipts'!$M$9:$M$108,"&lt;"&amp;A96+1))</x:f>
        <x:v>65000</x:v>
      </x:c>
      <x:c r="C96" s="26" t="n">
        <x:f>IF($F$8&gt;0,"n.a.",SUMIFS('Payments'!$D$9:$D$108,'Payments'!$C$9:$C$108,"&gt;="&amp;A96,'Payments'!$C$9:$C$108,"&lt;"&amp;A96+1,'Payments'!$B$9:$B$108,"Payroll"))</x:f>
        <x:v>40000</x:v>
      </x:c>
      <x:c r="D96" s="26" t="n">
        <x:f>IF($F$8&gt;0,"n.a.",SUMIFS('Payments'!$D$9:$D$108,'Payments'!$C$9:$C$108,"&gt;="&amp;A96,'Payments'!$C$9:$C$108,"&lt;"&amp;A96+1,'Payments'!$B$9:$B$108,"Employer and tax"))</x:f>
        <x:v>0</x:v>
      </x:c>
      <x:c r="E96" s="26" t="n">
        <x:f>IF($F$8&gt;0,"n.a.",SUMIFS('Payments'!$D$9:$D$108,'Payments'!$C$9:$C$108,"&gt;="&amp;A96,'Payments'!$C$9:$C$108,"&lt;"&amp;A96+1,'Payments'!$B$9:$B$108,"Other"))</x:f>
        <x:v>0</x:v>
      </x:c>
      <x:c r="F96" s="26" t="n">
        <x:f>IF(COUNT(B96:E96)=4,B96-SUM(C96:E96),"n.a.")</x:f>
        <x:v>25000</x:v>
      </x:c>
      <x:c r="G96" s="26" t="n">
        <x:f>H95</x:f>
        <x:v>-100000</x:v>
      </x:c>
      <x:c r="H96" s="26" t="n">
        <x:f>IF(COUNT(F96:G96)=2,SUM(F96:G96),"n.a.")</x:f>
        <x:v>-75000</x:v>
      </x:c>
    </x:row>
    <x:row r="97" ht="23" customHeight="1">
      <x:c r="A97" s="8" t="n">
        <x:f>IF(ISNUMBER($B$6),$B$6+61,"n.a.")</x:f>
        <x:v>46361</x:v>
      </x:c>
      <x:c r="B97" s="25" t="n">
        <x:f>IF($F$8&gt;0,"n.a.",SUMIFS('Receipts'!$J$9:$J$108,'Receipts'!$M$9:$M$108,"&gt;="&amp;A97,'Receipts'!$M$9:$M$108,"&lt;"&amp;A97+1))</x:f>
        <x:v>0</x:v>
      </x:c>
      <x:c r="C97" s="25" t="n">
        <x:f>IF($F$8&gt;0,"n.a.",SUMIFS('Payments'!$D$9:$D$108,'Payments'!$C$9:$C$108,"&gt;="&amp;A97,'Payments'!$C$9:$C$108,"&lt;"&amp;A97+1,'Payments'!$B$9:$B$108,"Payroll"))</x:f>
        <x:v>0</x:v>
      </x:c>
      <x:c r="D97" s="25" t="n">
        <x:f>IF($F$8&gt;0,"n.a.",SUMIFS('Payments'!$D$9:$D$108,'Payments'!$C$9:$C$108,"&gt;="&amp;A97,'Payments'!$C$9:$C$108,"&lt;"&amp;A97+1,'Payments'!$B$9:$B$108,"Employer and tax"))</x:f>
        <x:v>0</x:v>
      </x:c>
      <x:c r="E97" s="25" t="n">
        <x:f>IF($F$8&gt;0,"n.a.",SUMIFS('Payments'!$D$9:$D$108,'Payments'!$C$9:$C$108,"&gt;="&amp;A97,'Payments'!$C$9:$C$108,"&lt;"&amp;A97+1,'Payments'!$B$9:$B$108,"Other"))</x:f>
        <x:v>0</x:v>
      </x:c>
      <x:c r="F97" s="25" t="n">
        <x:f>IF(COUNT(B97:E97)=4,B97-SUM(C97:E97),"n.a.")</x:f>
        <x:v>0</x:v>
      </x:c>
      <x:c r="G97" s="25" t="n">
        <x:f>H96</x:f>
        <x:v>-75000</x:v>
      </x:c>
      <x:c r="H97" s="25" t="n">
        <x:f>IF(COUNT(F97:G97)=2,SUM(F97:G97),"n.a.")</x:f>
        <x:v>-75000</x:v>
      </x:c>
    </x:row>
    <x:row r="98" ht="23" customHeight="1">
      <x:c r="A98" s="27" t="n">
        <x:f>IF(ISNUMBER($B$6),$B$6+62,"n.a.")</x:f>
        <x:v>46362</x:v>
      </x:c>
      <x:c r="B98" s="26" t="n">
        <x:f>IF($F$8&gt;0,"n.a.",SUMIFS('Receipts'!$J$9:$J$108,'Receipts'!$M$9:$M$108,"&gt;="&amp;A98,'Receipts'!$M$9:$M$108,"&lt;"&amp;A98+1))</x:f>
        <x:v>0</x:v>
      </x:c>
      <x:c r="C98" s="26" t="n">
        <x:f>IF($F$8&gt;0,"n.a.",SUMIFS('Payments'!$D$9:$D$108,'Payments'!$C$9:$C$108,"&gt;="&amp;A98,'Payments'!$C$9:$C$108,"&lt;"&amp;A98+1,'Payments'!$B$9:$B$108,"Payroll"))</x:f>
        <x:v>0</x:v>
      </x:c>
      <x:c r="D98" s="26" t="n">
        <x:f>IF($F$8&gt;0,"n.a.",SUMIFS('Payments'!$D$9:$D$108,'Payments'!$C$9:$C$108,"&gt;="&amp;A98,'Payments'!$C$9:$C$108,"&lt;"&amp;A98+1,'Payments'!$B$9:$B$108,"Employer and tax"))</x:f>
        <x:v>0</x:v>
      </x:c>
      <x:c r="E98" s="26" t="n">
        <x:f>IF($F$8&gt;0,"n.a.",SUMIFS('Payments'!$D$9:$D$108,'Payments'!$C$9:$C$108,"&gt;="&amp;A98,'Payments'!$C$9:$C$108,"&lt;"&amp;A98+1,'Payments'!$B$9:$B$108,"Other"))</x:f>
        <x:v>0</x:v>
      </x:c>
      <x:c r="F98" s="26" t="n">
        <x:f>IF(COUNT(B98:E98)=4,B98-SUM(C98:E98),"n.a.")</x:f>
        <x:v>0</x:v>
      </x:c>
      <x:c r="G98" s="26" t="n">
        <x:f>H97</x:f>
        <x:v>-75000</x:v>
      </x:c>
      <x:c r="H98" s="26" t="n">
        <x:f>IF(COUNT(F98:G98)=2,SUM(F98:G98),"n.a.")</x:f>
        <x:v>-75000</x:v>
      </x:c>
    </x:row>
    <x:row r="99" ht="23" customHeight="1">
      <x:c r="A99" s="8" t="n">
        <x:f>IF(ISNUMBER($B$6),$B$6+63,"n.a.")</x:f>
        <x:v>46363</x:v>
      </x:c>
      <x:c r="B99" s="25" t="n">
        <x:f>IF($F$8&gt;0,"n.a.",SUMIFS('Receipts'!$J$9:$J$108,'Receipts'!$M$9:$M$108,"&gt;="&amp;A99,'Receipts'!$M$9:$M$108,"&lt;"&amp;A99+1))</x:f>
        <x:v>0</x:v>
      </x:c>
      <x:c r="C99" s="25" t="n">
        <x:f>IF($F$8&gt;0,"n.a.",SUMIFS('Payments'!$D$9:$D$108,'Payments'!$C$9:$C$108,"&gt;="&amp;A99,'Payments'!$C$9:$C$108,"&lt;"&amp;A99+1,'Payments'!$B$9:$B$108,"Payroll"))</x:f>
        <x:v>0</x:v>
      </x:c>
      <x:c r="D99" s="25" t="n">
        <x:f>IF($F$8&gt;0,"n.a.",SUMIFS('Payments'!$D$9:$D$108,'Payments'!$C$9:$C$108,"&gt;="&amp;A99,'Payments'!$C$9:$C$108,"&lt;"&amp;A99+1,'Payments'!$B$9:$B$108,"Employer and tax"))</x:f>
        <x:v>0</x:v>
      </x:c>
      <x:c r="E99" s="25" t="n">
        <x:f>IF($F$8&gt;0,"n.a.",SUMIFS('Payments'!$D$9:$D$108,'Payments'!$C$9:$C$108,"&gt;="&amp;A99,'Payments'!$C$9:$C$108,"&lt;"&amp;A99+1,'Payments'!$B$9:$B$108,"Other"))</x:f>
        <x:v>2000</x:v>
      </x:c>
      <x:c r="F99" s="25" t="n">
        <x:f>IF(COUNT(B99:E99)=4,B99-SUM(C99:E99),"n.a.")</x:f>
        <x:v>-2000</x:v>
      </x:c>
      <x:c r="G99" s="25" t="n">
        <x:f>H98</x:f>
        <x:v>-75000</x:v>
      </x:c>
      <x:c r="H99" s="25" t="n">
        <x:f>IF(COUNT(F99:G99)=2,SUM(F99:G99),"n.a.")</x:f>
        <x:v>-77000</x:v>
      </x:c>
    </x:row>
    <x:row r="100" ht="23" customHeight="1">
      <x:c r="A100" s="27" t="n">
        <x:f>IF(ISNUMBER($B$6),$B$6+64,"n.a.")</x:f>
        <x:v>46364</x:v>
      </x:c>
      <x:c r="B100" s="26" t="n">
        <x:f>IF($F$8&gt;0,"n.a.",SUMIFS('Receipts'!$J$9:$J$108,'Receipts'!$M$9:$M$108,"&gt;="&amp;A100,'Receipts'!$M$9:$M$108,"&lt;"&amp;A100+1))</x:f>
        <x:v>0</x:v>
      </x:c>
      <x:c r="C100" s="26" t="n">
        <x:f>IF($F$8&gt;0,"n.a.",SUMIFS('Payments'!$D$9:$D$108,'Payments'!$C$9:$C$108,"&gt;="&amp;A100,'Payments'!$C$9:$C$108,"&lt;"&amp;A100+1,'Payments'!$B$9:$B$108,"Payroll"))</x:f>
        <x:v>0</x:v>
      </x:c>
      <x:c r="D100" s="26" t="n">
        <x:f>IF($F$8&gt;0,"n.a.",SUMIFS('Payments'!$D$9:$D$108,'Payments'!$C$9:$C$108,"&gt;="&amp;A100,'Payments'!$C$9:$C$108,"&lt;"&amp;A100+1,'Payments'!$B$9:$B$108,"Employer and tax"))</x:f>
        <x:v>0</x:v>
      </x:c>
      <x:c r="E100" s="26" t="n">
        <x:f>IF($F$8&gt;0,"n.a.",SUMIFS('Payments'!$D$9:$D$108,'Payments'!$C$9:$C$108,"&gt;="&amp;A100,'Payments'!$C$9:$C$108,"&lt;"&amp;A100+1,'Payments'!$B$9:$B$108,"Other"))</x:f>
        <x:v>0</x:v>
      </x:c>
      <x:c r="F100" s="26" t="n">
        <x:f>IF(COUNT(B100:E100)=4,B100-SUM(C100:E100),"n.a.")</x:f>
        <x:v>0</x:v>
      </x:c>
      <x:c r="G100" s="26" t="n">
        <x:f>H99</x:f>
        <x:v>-77000</x:v>
      </x:c>
      <x:c r="H100" s="26" t="n">
        <x:f>IF(COUNT(F100:G100)=2,SUM(F100:G100),"n.a.")</x:f>
        <x:v>-77000</x:v>
      </x:c>
    </x:row>
    <x:row r="101" ht="23" customHeight="1">
      <x:c r="A101" s="8" t="n">
        <x:f>IF(ISNUMBER($B$6),$B$6+65,"n.a.")</x:f>
        <x:v>46365</x:v>
      </x:c>
      <x:c r="B101" s="25" t="n">
        <x:f>IF($F$8&gt;0,"n.a.",SUMIFS('Receipts'!$J$9:$J$108,'Receipts'!$M$9:$M$108,"&gt;="&amp;A101,'Receipts'!$M$9:$M$108,"&lt;"&amp;A101+1))</x:f>
        <x:v>0</x:v>
      </x:c>
      <x:c r="C101" s="25" t="n">
        <x:f>IF($F$8&gt;0,"n.a.",SUMIFS('Payments'!$D$9:$D$108,'Payments'!$C$9:$C$108,"&gt;="&amp;A101,'Payments'!$C$9:$C$108,"&lt;"&amp;A101+1,'Payments'!$B$9:$B$108,"Payroll"))</x:f>
        <x:v>0</x:v>
      </x:c>
      <x:c r="D101" s="25" t="n">
        <x:f>IF($F$8&gt;0,"n.a.",SUMIFS('Payments'!$D$9:$D$108,'Payments'!$C$9:$C$108,"&gt;="&amp;A101,'Payments'!$C$9:$C$108,"&lt;"&amp;A101+1,'Payments'!$B$9:$B$108,"Employer and tax"))</x:f>
        <x:v>0</x:v>
      </x:c>
      <x:c r="E101" s="25" t="n">
        <x:f>IF($F$8&gt;0,"n.a.",SUMIFS('Payments'!$D$9:$D$108,'Payments'!$C$9:$C$108,"&gt;="&amp;A101,'Payments'!$C$9:$C$108,"&lt;"&amp;A101+1,'Payments'!$B$9:$B$108,"Other"))</x:f>
        <x:v>0</x:v>
      </x:c>
      <x:c r="F101" s="25" t="n">
        <x:f>IF(COUNT(B101:E101)=4,B101-SUM(C101:E101),"n.a.")</x:f>
        <x:v>0</x:v>
      </x:c>
      <x:c r="G101" s="25" t="n">
        <x:f>H100</x:f>
        <x:v>-77000</x:v>
      </x:c>
      <x:c r="H101" s="25" t="n">
        <x:f>IF(COUNT(F101:G101)=2,SUM(F101:G101),"n.a.")</x:f>
        <x:v>-77000</x:v>
      </x:c>
    </x:row>
    <x:row r="102" ht="23" customHeight="1">
      <x:c r="A102" s="27" t="n">
        <x:f>IF(ISNUMBER($B$6),$B$6+66,"n.a.")</x:f>
        <x:v>46366</x:v>
      </x:c>
      <x:c r="B102" s="26" t="n">
        <x:f>IF($F$8&gt;0,"n.a.",SUMIFS('Receipts'!$J$9:$J$108,'Receipts'!$M$9:$M$108,"&gt;="&amp;A102,'Receipts'!$M$9:$M$108,"&lt;"&amp;A102+1))</x:f>
        <x:v>0</x:v>
      </x:c>
      <x:c r="C102" s="26" t="n">
        <x:f>IF($F$8&gt;0,"n.a.",SUMIFS('Payments'!$D$9:$D$108,'Payments'!$C$9:$C$108,"&gt;="&amp;A102,'Payments'!$C$9:$C$108,"&lt;"&amp;A102+1,'Payments'!$B$9:$B$108,"Payroll"))</x:f>
        <x:v>0</x:v>
      </x:c>
      <x:c r="D102" s="26" t="n">
        <x:f>IF($F$8&gt;0,"n.a.",SUMIFS('Payments'!$D$9:$D$108,'Payments'!$C$9:$C$108,"&gt;="&amp;A102,'Payments'!$C$9:$C$108,"&lt;"&amp;A102+1,'Payments'!$B$9:$B$108,"Employer and tax"))</x:f>
        <x:v>8000</x:v>
      </x:c>
      <x:c r="E102" s="26" t="n">
        <x:f>IF($F$8&gt;0,"n.a.",SUMIFS('Payments'!$D$9:$D$108,'Payments'!$C$9:$C$108,"&gt;="&amp;A102,'Payments'!$C$9:$C$108,"&lt;"&amp;A102+1,'Payments'!$B$9:$B$108,"Other"))</x:f>
        <x:v>0</x:v>
      </x:c>
      <x:c r="F102" s="26" t="n">
        <x:f>IF(COUNT(B102:E102)=4,B102-SUM(C102:E102),"n.a.")</x:f>
        <x:v>-8000</x:v>
      </x:c>
      <x:c r="G102" s="26" t="n">
        <x:f>H101</x:f>
        <x:v>-77000</x:v>
      </x:c>
      <x:c r="H102" s="26" t="n">
        <x:f>IF(COUNT(F102:G102)=2,SUM(F102:G102),"n.a.")</x:f>
        <x:v>-85000</x:v>
      </x:c>
    </x:row>
    <x:row r="103" ht="23" customHeight="1">
      <x:c r="A103" s="8" t="n">
        <x:f>IF(ISNUMBER($B$6),$B$6+67,"n.a.")</x:f>
        <x:v>46367</x:v>
      </x:c>
      <x:c r="B103" s="25" t="n">
        <x:f>IF($F$8&gt;0,"n.a.",SUMIFS('Receipts'!$J$9:$J$108,'Receipts'!$M$9:$M$108,"&gt;="&amp;A103,'Receipts'!$M$9:$M$108,"&lt;"&amp;A103+1))</x:f>
        <x:v>65000</x:v>
      </x:c>
      <x:c r="C103" s="25" t="n">
        <x:f>IF($F$8&gt;0,"n.a.",SUMIFS('Payments'!$D$9:$D$108,'Payments'!$C$9:$C$108,"&gt;="&amp;A103,'Payments'!$C$9:$C$108,"&lt;"&amp;A103+1,'Payments'!$B$9:$B$108,"Payroll"))</x:f>
        <x:v>40000</x:v>
      </x:c>
      <x:c r="D103" s="25" t="n">
        <x:f>IF($F$8&gt;0,"n.a.",SUMIFS('Payments'!$D$9:$D$108,'Payments'!$C$9:$C$108,"&gt;="&amp;A103,'Payments'!$C$9:$C$108,"&lt;"&amp;A103+1,'Payments'!$B$9:$B$108,"Employer and tax"))</x:f>
        <x:v>0</x:v>
      </x:c>
      <x:c r="E103" s="25" t="n">
        <x:f>IF($F$8&gt;0,"n.a.",SUMIFS('Payments'!$D$9:$D$108,'Payments'!$C$9:$C$108,"&gt;="&amp;A103,'Payments'!$C$9:$C$108,"&lt;"&amp;A103+1,'Payments'!$B$9:$B$108,"Other"))</x:f>
        <x:v>0</x:v>
      </x:c>
      <x:c r="F103" s="25" t="n">
        <x:f>IF(COUNT(B103:E103)=4,B103-SUM(C103:E103),"n.a.")</x:f>
        <x:v>25000</x:v>
      </x:c>
      <x:c r="G103" s="25" t="n">
        <x:f>H102</x:f>
        <x:v>-85000</x:v>
      </x:c>
      <x:c r="H103" s="25" t="n">
        <x:f>IF(COUNT(F103:G103)=2,SUM(F103:G103),"n.a.")</x:f>
        <x:v>-60000</x:v>
      </x:c>
    </x:row>
    <x:row r="104" ht="23" customHeight="1">
      <x:c r="A104" s="27" t="n">
        <x:f>IF(ISNUMBER($B$6),$B$6+68,"n.a.")</x:f>
        <x:v>46368</x:v>
      </x:c>
      <x:c r="B104" s="26" t="n">
        <x:f>IF($F$8&gt;0,"n.a.",SUMIFS('Receipts'!$J$9:$J$108,'Receipts'!$M$9:$M$108,"&gt;="&amp;A104,'Receipts'!$M$9:$M$108,"&lt;"&amp;A104+1))</x:f>
        <x:v>0</x:v>
      </x:c>
      <x:c r="C104" s="26" t="n">
        <x:f>IF($F$8&gt;0,"n.a.",SUMIFS('Payments'!$D$9:$D$108,'Payments'!$C$9:$C$108,"&gt;="&amp;A104,'Payments'!$C$9:$C$108,"&lt;"&amp;A104+1,'Payments'!$B$9:$B$108,"Payroll"))</x:f>
        <x:v>0</x:v>
      </x:c>
      <x:c r="D104" s="26" t="n">
        <x:f>IF($F$8&gt;0,"n.a.",SUMIFS('Payments'!$D$9:$D$108,'Payments'!$C$9:$C$108,"&gt;="&amp;A104,'Payments'!$C$9:$C$108,"&lt;"&amp;A104+1,'Payments'!$B$9:$B$108,"Employer and tax"))</x:f>
        <x:v>0</x:v>
      </x:c>
      <x:c r="E104" s="26" t="n">
        <x:f>IF($F$8&gt;0,"n.a.",SUMIFS('Payments'!$D$9:$D$108,'Payments'!$C$9:$C$108,"&gt;="&amp;A104,'Payments'!$C$9:$C$108,"&lt;"&amp;A104+1,'Payments'!$B$9:$B$108,"Other"))</x:f>
        <x:v>0</x:v>
      </x:c>
      <x:c r="F104" s="26" t="n">
        <x:f>IF(COUNT(B104:E104)=4,B104-SUM(C104:E104),"n.a.")</x:f>
        <x:v>0</x:v>
      </x:c>
      <x:c r="G104" s="26" t="n">
        <x:f>H103</x:f>
        <x:v>-60000</x:v>
      </x:c>
      <x:c r="H104" s="26" t="n">
        <x:f>IF(COUNT(F104:G104)=2,SUM(F104:G104),"n.a.")</x:f>
        <x:v>-60000</x:v>
      </x:c>
    </x:row>
    <x:row r="105" ht="23" customHeight="1">
      <x:c r="A105" s="8" t="n">
        <x:f>IF(ISNUMBER($B$6),$B$6+69,"n.a.")</x:f>
        <x:v>46369</x:v>
      </x:c>
      <x:c r="B105" s="25" t="n">
        <x:f>IF($F$8&gt;0,"n.a.",SUMIFS('Receipts'!$J$9:$J$108,'Receipts'!$M$9:$M$108,"&gt;="&amp;A105,'Receipts'!$M$9:$M$108,"&lt;"&amp;A105+1))</x:f>
        <x:v>0</x:v>
      </x:c>
      <x:c r="C105" s="25" t="n">
        <x:f>IF($F$8&gt;0,"n.a.",SUMIFS('Payments'!$D$9:$D$108,'Payments'!$C$9:$C$108,"&gt;="&amp;A105,'Payments'!$C$9:$C$108,"&lt;"&amp;A105+1,'Payments'!$B$9:$B$108,"Payroll"))</x:f>
        <x:v>0</x:v>
      </x:c>
      <x:c r="D105" s="25" t="n">
        <x:f>IF($F$8&gt;0,"n.a.",SUMIFS('Payments'!$D$9:$D$108,'Payments'!$C$9:$C$108,"&gt;="&amp;A105,'Payments'!$C$9:$C$108,"&lt;"&amp;A105+1,'Payments'!$B$9:$B$108,"Employer and tax"))</x:f>
        <x:v>0</x:v>
      </x:c>
      <x:c r="E105" s="25" t="n">
        <x:f>IF($F$8&gt;0,"n.a.",SUMIFS('Payments'!$D$9:$D$108,'Payments'!$C$9:$C$108,"&gt;="&amp;A105,'Payments'!$C$9:$C$108,"&lt;"&amp;A105+1,'Payments'!$B$9:$B$108,"Other"))</x:f>
        <x:v>0</x:v>
      </x:c>
      <x:c r="F105" s="25" t="n">
        <x:f>IF(COUNT(B105:E105)=4,B105-SUM(C105:E105),"n.a.")</x:f>
        <x:v>0</x:v>
      </x:c>
      <x:c r="G105" s="25" t="n">
        <x:f>H104</x:f>
        <x:v>-60000</x:v>
      </x:c>
      <x:c r="H105" s="25" t="n">
        <x:f>IF(COUNT(F105:G105)=2,SUM(F105:G105),"n.a.")</x:f>
        <x:v>-60000</x:v>
      </x:c>
    </x:row>
    <x:row r="106" ht="23" customHeight="1">
      <x:c r="A106" s="27" t="n">
        <x:f>IF(ISNUMBER($B$6),$B$6+70,"n.a.")</x:f>
        <x:v>46370</x:v>
      </x:c>
      <x:c r="B106" s="26" t="n">
        <x:f>IF($F$8&gt;0,"n.a.",SUMIFS('Receipts'!$J$9:$J$108,'Receipts'!$M$9:$M$108,"&gt;="&amp;A106,'Receipts'!$M$9:$M$108,"&lt;"&amp;A106+1))</x:f>
        <x:v>0</x:v>
      </x:c>
      <x:c r="C106" s="26" t="n">
        <x:f>IF($F$8&gt;0,"n.a.",SUMIFS('Payments'!$D$9:$D$108,'Payments'!$C$9:$C$108,"&gt;="&amp;A106,'Payments'!$C$9:$C$108,"&lt;"&amp;A106+1,'Payments'!$B$9:$B$108,"Payroll"))</x:f>
        <x:v>0</x:v>
      </x:c>
      <x:c r="D106" s="26" t="n">
        <x:f>IF($F$8&gt;0,"n.a.",SUMIFS('Payments'!$D$9:$D$108,'Payments'!$C$9:$C$108,"&gt;="&amp;A106,'Payments'!$C$9:$C$108,"&lt;"&amp;A106+1,'Payments'!$B$9:$B$108,"Employer and tax"))</x:f>
        <x:v>0</x:v>
      </x:c>
      <x:c r="E106" s="26" t="n">
        <x:f>IF($F$8&gt;0,"n.a.",SUMIFS('Payments'!$D$9:$D$108,'Payments'!$C$9:$C$108,"&gt;="&amp;A106,'Payments'!$C$9:$C$108,"&lt;"&amp;A106+1,'Payments'!$B$9:$B$108,"Other"))</x:f>
        <x:v>2000</x:v>
      </x:c>
      <x:c r="F106" s="26" t="n">
        <x:f>IF(COUNT(B106:E106)=4,B106-SUM(C106:E106),"n.a.")</x:f>
        <x:v>-2000</x:v>
      </x:c>
      <x:c r="G106" s="26" t="n">
        <x:f>H105</x:f>
        <x:v>-60000</x:v>
      </x:c>
      <x:c r="H106" s="26" t="n">
        <x:f>IF(COUNT(F106:G106)=2,SUM(F106:G106),"n.a.")</x:f>
        <x:v>-62000</x:v>
      </x:c>
    </x:row>
    <x:row r="107" ht="23" customHeight="1">
      <x:c r="A107" s="8" t="n">
        <x:f>IF(ISNUMBER($B$6),$B$6+71,"n.a.")</x:f>
        <x:v>46371</x:v>
      </x:c>
      <x:c r="B107" s="25" t="n">
        <x:f>IF($F$8&gt;0,"n.a.",SUMIFS('Receipts'!$J$9:$J$108,'Receipts'!$M$9:$M$108,"&gt;="&amp;A107,'Receipts'!$M$9:$M$108,"&lt;"&amp;A107+1))</x:f>
        <x:v>0</x:v>
      </x:c>
      <x:c r="C107" s="25" t="n">
        <x:f>IF($F$8&gt;0,"n.a.",SUMIFS('Payments'!$D$9:$D$108,'Payments'!$C$9:$C$108,"&gt;="&amp;A107,'Payments'!$C$9:$C$108,"&lt;"&amp;A107+1,'Payments'!$B$9:$B$108,"Payroll"))</x:f>
        <x:v>0</x:v>
      </x:c>
      <x:c r="D107" s="25" t="n">
        <x:f>IF($F$8&gt;0,"n.a.",SUMIFS('Payments'!$D$9:$D$108,'Payments'!$C$9:$C$108,"&gt;="&amp;A107,'Payments'!$C$9:$C$108,"&lt;"&amp;A107+1,'Payments'!$B$9:$B$108,"Employer and tax"))</x:f>
        <x:v>0</x:v>
      </x:c>
      <x:c r="E107" s="25" t="n">
        <x:f>IF($F$8&gt;0,"n.a.",SUMIFS('Payments'!$D$9:$D$108,'Payments'!$C$9:$C$108,"&gt;="&amp;A107,'Payments'!$C$9:$C$108,"&lt;"&amp;A107+1,'Payments'!$B$9:$B$108,"Other"))</x:f>
        <x:v>0</x:v>
      </x:c>
      <x:c r="F107" s="25" t="n">
        <x:f>IF(COUNT(B107:E107)=4,B107-SUM(C107:E107),"n.a.")</x:f>
        <x:v>0</x:v>
      </x:c>
      <x:c r="G107" s="25" t="n">
        <x:f>H106</x:f>
        <x:v>-62000</x:v>
      </x:c>
      <x:c r="H107" s="25" t="n">
        <x:f>IF(COUNT(F107:G107)=2,SUM(F107:G107),"n.a.")</x:f>
        <x:v>-62000</x:v>
      </x:c>
    </x:row>
    <x:row r="108" ht="23" customHeight="1">
      <x:c r="A108" s="27" t="n">
        <x:f>IF(ISNUMBER($B$6),$B$6+72,"n.a.")</x:f>
        <x:v>46372</x:v>
      </x:c>
      <x:c r="B108" s="26" t="n">
        <x:f>IF($F$8&gt;0,"n.a.",SUMIFS('Receipts'!$J$9:$J$108,'Receipts'!$M$9:$M$108,"&gt;="&amp;A108,'Receipts'!$M$9:$M$108,"&lt;"&amp;A108+1))</x:f>
        <x:v>0</x:v>
      </x:c>
      <x:c r="C108" s="26" t="n">
        <x:f>IF($F$8&gt;0,"n.a.",SUMIFS('Payments'!$D$9:$D$108,'Payments'!$C$9:$C$108,"&gt;="&amp;A108,'Payments'!$C$9:$C$108,"&lt;"&amp;A108+1,'Payments'!$B$9:$B$108,"Payroll"))</x:f>
        <x:v>0</x:v>
      </x:c>
      <x:c r="D108" s="26" t="n">
        <x:f>IF($F$8&gt;0,"n.a.",SUMIFS('Payments'!$D$9:$D$108,'Payments'!$C$9:$C$108,"&gt;="&amp;A108,'Payments'!$C$9:$C$108,"&lt;"&amp;A108+1,'Payments'!$B$9:$B$108,"Employer and tax"))</x:f>
        <x:v>0</x:v>
      </x:c>
      <x:c r="E108" s="26" t="n">
        <x:f>IF($F$8&gt;0,"n.a.",SUMIFS('Payments'!$D$9:$D$108,'Payments'!$C$9:$C$108,"&gt;="&amp;A108,'Payments'!$C$9:$C$108,"&lt;"&amp;A108+1,'Payments'!$B$9:$B$108,"Other"))</x:f>
        <x:v>0</x:v>
      </x:c>
      <x:c r="F108" s="26" t="n">
        <x:f>IF(COUNT(B108:E108)=4,B108-SUM(C108:E108),"n.a.")</x:f>
        <x:v>0</x:v>
      </x:c>
      <x:c r="G108" s="26" t="n">
        <x:f>H107</x:f>
        <x:v>-62000</x:v>
      </x:c>
      <x:c r="H108" s="26" t="n">
        <x:f>IF(COUNT(F108:G108)=2,SUM(F108:G108),"n.a.")</x:f>
        <x:v>-62000</x:v>
      </x:c>
    </x:row>
    <x:row r="109" ht="23" customHeight="1">
      <x:c r="A109" s="8" t="n">
        <x:f>IF(ISNUMBER($B$6),$B$6+73,"n.a.")</x:f>
        <x:v>46373</x:v>
      </x:c>
      <x:c r="B109" s="25" t="n">
        <x:f>IF($F$8&gt;0,"n.a.",SUMIFS('Receipts'!$J$9:$J$108,'Receipts'!$M$9:$M$108,"&gt;="&amp;A109,'Receipts'!$M$9:$M$108,"&lt;"&amp;A109+1))</x:f>
        <x:v>0</x:v>
      </x:c>
      <x:c r="C109" s="25" t="n">
        <x:f>IF($F$8&gt;0,"n.a.",SUMIFS('Payments'!$D$9:$D$108,'Payments'!$C$9:$C$108,"&gt;="&amp;A109,'Payments'!$C$9:$C$108,"&lt;"&amp;A109+1,'Payments'!$B$9:$B$108,"Payroll"))</x:f>
        <x:v>0</x:v>
      </x:c>
      <x:c r="D109" s="25" t="n">
        <x:f>IF($F$8&gt;0,"n.a.",SUMIFS('Payments'!$D$9:$D$108,'Payments'!$C$9:$C$108,"&gt;="&amp;A109,'Payments'!$C$9:$C$108,"&lt;"&amp;A109+1,'Payments'!$B$9:$B$108,"Employer and tax"))</x:f>
        <x:v>8000</x:v>
      </x:c>
      <x:c r="E109" s="25" t="n">
        <x:f>IF($F$8&gt;0,"n.a.",SUMIFS('Payments'!$D$9:$D$108,'Payments'!$C$9:$C$108,"&gt;="&amp;A109,'Payments'!$C$9:$C$108,"&lt;"&amp;A109+1,'Payments'!$B$9:$B$108,"Other"))</x:f>
        <x:v>0</x:v>
      </x:c>
      <x:c r="F109" s="25" t="n">
        <x:f>IF(COUNT(B109:E109)=4,B109-SUM(C109:E109),"n.a.")</x:f>
        <x:v>-8000</x:v>
      </x:c>
      <x:c r="G109" s="25" t="n">
        <x:f>H108</x:f>
        <x:v>-62000</x:v>
      </x:c>
      <x:c r="H109" s="25" t="n">
        <x:f>IF(COUNT(F109:G109)=2,SUM(F109:G109),"n.a.")</x:f>
        <x:v>-70000</x:v>
      </x:c>
    </x:row>
    <x:row r="110" ht="23" customHeight="1">
      <x:c r="A110" s="27" t="n">
        <x:f>IF(ISNUMBER($B$6),$B$6+74,"n.a.")</x:f>
        <x:v>46374</x:v>
      </x:c>
      <x:c r="B110" s="26" t="n">
        <x:f>IF($F$8&gt;0,"n.a.",SUMIFS('Receipts'!$J$9:$J$108,'Receipts'!$M$9:$M$108,"&gt;="&amp;A110,'Receipts'!$M$9:$M$108,"&lt;"&amp;A110+1))</x:f>
        <x:v>65000</x:v>
      </x:c>
      <x:c r="C110" s="26" t="n">
        <x:f>IF($F$8&gt;0,"n.a.",SUMIFS('Payments'!$D$9:$D$108,'Payments'!$C$9:$C$108,"&gt;="&amp;A110,'Payments'!$C$9:$C$108,"&lt;"&amp;A110+1,'Payments'!$B$9:$B$108,"Payroll"))</x:f>
        <x:v>40000</x:v>
      </x:c>
      <x:c r="D110" s="26" t="n">
        <x:f>IF($F$8&gt;0,"n.a.",SUMIFS('Payments'!$D$9:$D$108,'Payments'!$C$9:$C$108,"&gt;="&amp;A110,'Payments'!$C$9:$C$108,"&lt;"&amp;A110+1,'Payments'!$B$9:$B$108,"Employer and tax"))</x:f>
        <x:v>0</x:v>
      </x:c>
      <x:c r="E110" s="26" t="n">
        <x:f>IF($F$8&gt;0,"n.a.",SUMIFS('Payments'!$D$9:$D$108,'Payments'!$C$9:$C$108,"&gt;="&amp;A110,'Payments'!$C$9:$C$108,"&lt;"&amp;A110+1,'Payments'!$B$9:$B$108,"Other"))</x:f>
        <x:v>0</x:v>
      </x:c>
      <x:c r="F110" s="26" t="n">
        <x:f>IF(COUNT(B110:E110)=4,B110-SUM(C110:E110),"n.a.")</x:f>
        <x:v>25000</x:v>
      </x:c>
      <x:c r="G110" s="26" t="n">
        <x:f>H109</x:f>
        <x:v>-70000</x:v>
      </x:c>
      <x:c r="H110" s="26" t="n">
        <x:f>IF(COUNT(F110:G110)=2,SUM(F110:G110),"n.a.")</x:f>
        <x:v>-45000</x:v>
      </x:c>
    </x:row>
    <x:row r="111" ht="23" customHeight="1">
      <x:c r="A111" s="8" t="n">
        <x:f>IF(ISNUMBER($B$6),$B$6+75,"n.a.")</x:f>
        <x:v>46375</x:v>
      </x:c>
      <x:c r="B111" s="25" t="n">
        <x:f>IF($F$8&gt;0,"n.a.",SUMIFS('Receipts'!$J$9:$J$108,'Receipts'!$M$9:$M$108,"&gt;="&amp;A111,'Receipts'!$M$9:$M$108,"&lt;"&amp;A111+1))</x:f>
        <x:v>0</x:v>
      </x:c>
      <x:c r="C111" s="25" t="n">
        <x:f>IF($F$8&gt;0,"n.a.",SUMIFS('Payments'!$D$9:$D$108,'Payments'!$C$9:$C$108,"&gt;="&amp;A111,'Payments'!$C$9:$C$108,"&lt;"&amp;A111+1,'Payments'!$B$9:$B$108,"Payroll"))</x:f>
        <x:v>0</x:v>
      </x:c>
      <x:c r="D111" s="25" t="n">
        <x:f>IF($F$8&gt;0,"n.a.",SUMIFS('Payments'!$D$9:$D$108,'Payments'!$C$9:$C$108,"&gt;="&amp;A111,'Payments'!$C$9:$C$108,"&lt;"&amp;A111+1,'Payments'!$B$9:$B$108,"Employer and tax"))</x:f>
        <x:v>0</x:v>
      </x:c>
      <x:c r="E111" s="25" t="n">
        <x:f>IF($F$8&gt;0,"n.a.",SUMIFS('Payments'!$D$9:$D$108,'Payments'!$C$9:$C$108,"&gt;="&amp;A111,'Payments'!$C$9:$C$108,"&lt;"&amp;A111+1,'Payments'!$B$9:$B$108,"Other"))</x:f>
        <x:v>0</x:v>
      </x:c>
      <x:c r="F111" s="25" t="n">
        <x:f>IF(COUNT(B111:E111)=4,B111-SUM(C111:E111),"n.a.")</x:f>
        <x:v>0</x:v>
      </x:c>
      <x:c r="G111" s="25" t="n">
        <x:f>H110</x:f>
        <x:v>-45000</x:v>
      </x:c>
      <x:c r="H111" s="25" t="n">
        <x:f>IF(COUNT(F111:G111)=2,SUM(F111:G111),"n.a.")</x:f>
        <x:v>-45000</x:v>
      </x:c>
    </x:row>
    <x:row r="112" ht="23" customHeight="1">
      <x:c r="A112" s="27" t="n">
        <x:f>IF(ISNUMBER($B$6),$B$6+76,"n.a.")</x:f>
        <x:v>46376</x:v>
      </x:c>
      <x:c r="B112" s="26" t="n">
        <x:f>IF($F$8&gt;0,"n.a.",SUMIFS('Receipts'!$J$9:$J$108,'Receipts'!$M$9:$M$108,"&gt;="&amp;A112,'Receipts'!$M$9:$M$108,"&lt;"&amp;A112+1))</x:f>
        <x:v>0</x:v>
      </x:c>
      <x:c r="C112" s="26" t="n">
        <x:f>IF($F$8&gt;0,"n.a.",SUMIFS('Payments'!$D$9:$D$108,'Payments'!$C$9:$C$108,"&gt;="&amp;A112,'Payments'!$C$9:$C$108,"&lt;"&amp;A112+1,'Payments'!$B$9:$B$108,"Payroll"))</x:f>
        <x:v>0</x:v>
      </x:c>
      <x:c r="D112" s="26" t="n">
        <x:f>IF($F$8&gt;0,"n.a.",SUMIFS('Payments'!$D$9:$D$108,'Payments'!$C$9:$C$108,"&gt;="&amp;A112,'Payments'!$C$9:$C$108,"&lt;"&amp;A112+1,'Payments'!$B$9:$B$108,"Employer and tax"))</x:f>
        <x:v>0</x:v>
      </x:c>
      <x:c r="E112" s="26" t="n">
        <x:f>IF($F$8&gt;0,"n.a.",SUMIFS('Payments'!$D$9:$D$108,'Payments'!$C$9:$C$108,"&gt;="&amp;A112,'Payments'!$C$9:$C$108,"&lt;"&amp;A112+1,'Payments'!$B$9:$B$108,"Other"))</x:f>
        <x:v>0</x:v>
      </x:c>
      <x:c r="F112" s="26" t="n">
        <x:f>IF(COUNT(B112:E112)=4,B112-SUM(C112:E112),"n.a.")</x:f>
        <x:v>0</x:v>
      </x:c>
      <x:c r="G112" s="26" t="n">
        <x:f>H111</x:f>
        <x:v>-45000</x:v>
      </x:c>
      <x:c r="H112" s="26" t="n">
        <x:f>IF(COUNT(F112:G112)=2,SUM(F112:G112),"n.a.")</x:f>
        <x:v>-45000</x:v>
      </x:c>
    </x:row>
    <x:row r="113" ht="23" customHeight="1">
      <x:c r="A113" s="8" t="n">
        <x:f>IF(ISNUMBER($B$6),$B$6+77,"n.a.")</x:f>
        <x:v>46377</x:v>
      </x:c>
      <x:c r="B113" s="25" t="n">
        <x:f>IF($F$8&gt;0,"n.a.",SUMIFS('Receipts'!$J$9:$J$108,'Receipts'!$M$9:$M$108,"&gt;="&amp;A113,'Receipts'!$M$9:$M$108,"&lt;"&amp;A113+1))</x:f>
        <x:v>0</x:v>
      </x:c>
      <x:c r="C113" s="25" t="n">
        <x:f>IF($F$8&gt;0,"n.a.",SUMIFS('Payments'!$D$9:$D$108,'Payments'!$C$9:$C$108,"&gt;="&amp;A113,'Payments'!$C$9:$C$108,"&lt;"&amp;A113+1,'Payments'!$B$9:$B$108,"Payroll"))</x:f>
        <x:v>0</x:v>
      </x:c>
      <x:c r="D113" s="25" t="n">
        <x:f>IF($F$8&gt;0,"n.a.",SUMIFS('Payments'!$D$9:$D$108,'Payments'!$C$9:$C$108,"&gt;="&amp;A113,'Payments'!$C$9:$C$108,"&lt;"&amp;A113+1,'Payments'!$B$9:$B$108,"Employer and tax"))</x:f>
        <x:v>0</x:v>
      </x:c>
      <x:c r="E113" s="25" t="n">
        <x:f>IF($F$8&gt;0,"n.a.",SUMIFS('Payments'!$D$9:$D$108,'Payments'!$C$9:$C$108,"&gt;="&amp;A113,'Payments'!$C$9:$C$108,"&lt;"&amp;A113+1,'Payments'!$B$9:$B$108,"Other"))</x:f>
        <x:v>2000</x:v>
      </x:c>
      <x:c r="F113" s="25" t="n">
        <x:f>IF(COUNT(B113:E113)=4,B113-SUM(C113:E113),"n.a.")</x:f>
        <x:v>-2000</x:v>
      </x:c>
      <x:c r="G113" s="25" t="n">
        <x:f>H112</x:f>
        <x:v>-45000</x:v>
      </x:c>
      <x:c r="H113" s="25" t="n">
        <x:f>IF(COUNT(F113:G113)=2,SUM(F113:G113),"n.a.")</x:f>
        <x:v>-47000</x:v>
      </x:c>
    </x:row>
    <x:row r="114" ht="23" customHeight="1">
      <x:c r="A114" s="27" t="n">
        <x:f>IF(ISNUMBER($B$6),$B$6+78,"n.a.")</x:f>
        <x:v>46378</x:v>
      </x:c>
      <x:c r="B114" s="26" t="n">
        <x:f>IF($F$8&gt;0,"n.a.",SUMIFS('Receipts'!$J$9:$J$108,'Receipts'!$M$9:$M$108,"&gt;="&amp;A114,'Receipts'!$M$9:$M$108,"&lt;"&amp;A114+1))</x:f>
        <x:v>0</x:v>
      </x:c>
      <x:c r="C114" s="26" t="n">
        <x:f>IF($F$8&gt;0,"n.a.",SUMIFS('Payments'!$D$9:$D$108,'Payments'!$C$9:$C$108,"&gt;="&amp;A114,'Payments'!$C$9:$C$108,"&lt;"&amp;A114+1,'Payments'!$B$9:$B$108,"Payroll"))</x:f>
        <x:v>0</x:v>
      </x:c>
      <x:c r="D114" s="26" t="n">
        <x:f>IF($F$8&gt;0,"n.a.",SUMIFS('Payments'!$D$9:$D$108,'Payments'!$C$9:$C$108,"&gt;="&amp;A114,'Payments'!$C$9:$C$108,"&lt;"&amp;A114+1,'Payments'!$B$9:$B$108,"Employer and tax"))</x:f>
        <x:v>0</x:v>
      </x:c>
      <x:c r="E114" s="26" t="n">
        <x:f>IF($F$8&gt;0,"n.a.",SUMIFS('Payments'!$D$9:$D$108,'Payments'!$C$9:$C$108,"&gt;="&amp;A114,'Payments'!$C$9:$C$108,"&lt;"&amp;A114+1,'Payments'!$B$9:$B$108,"Other"))</x:f>
        <x:v>0</x:v>
      </x:c>
      <x:c r="F114" s="26" t="n">
        <x:f>IF(COUNT(B114:E114)=4,B114-SUM(C114:E114),"n.a.")</x:f>
        <x:v>0</x:v>
      </x:c>
      <x:c r="G114" s="26" t="n">
        <x:f>H113</x:f>
        <x:v>-47000</x:v>
      </x:c>
      <x:c r="H114" s="26" t="n">
        <x:f>IF(COUNT(F114:G114)=2,SUM(F114:G114),"n.a.")</x:f>
        <x:v>-47000</x:v>
      </x:c>
    </x:row>
    <x:row r="115" ht="23" customHeight="1">
      <x:c r="A115" s="8" t="n">
        <x:f>IF(ISNUMBER($B$6),$B$6+79,"n.a.")</x:f>
        <x:v>46379</x:v>
      </x:c>
      <x:c r="B115" s="25" t="n">
        <x:f>IF($F$8&gt;0,"n.a.",SUMIFS('Receipts'!$J$9:$J$108,'Receipts'!$M$9:$M$108,"&gt;="&amp;A115,'Receipts'!$M$9:$M$108,"&lt;"&amp;A115+1))</x:f>
        <x:v>0</x:v>
      </x:c>
      <x:c r="C115" s="25" t="n">
        <x:f>IF($F$8&gt;0,"n.a.",SUMIFS('Payments'!$D$9:$D$108,'Payments'!$C$9:$C$108,"&gt;="&amp;A115,'Payments'!$C$9:$C$108,"&lt;"&amp;A115+1,'Payments'!$B$9:$B$108,"Payroll"))</x:f>
        <x:v>0</x:v>
      </x:c>
      <x:c r="D115" s="25" t="n">
        <x:f>IF($F$8&gt;0,"n.a.",SUMIFS('Payments'!$D$9:$D$108,'Payments'!$C$9:$C$108,"&gt;="&amp;A115,'Payments'!$C$9:$C$108,"&lt;"&amp;A115+1,'Payments'!$B$9:$B$108,"Employer and tax"))</x:f>
        <x:v>0</x:v>
      </x:c>
      <x:c r="E115" s="25" t="n">
        <x:f>IF($F$8&gt;0,"n.a.",SUMIFS('Payments'!$D$9:$D$108,'Payments'!$C$9:$C$108,"&gt;="&amp;A115,'Payments'!$C$9:$C$108,"&lt;"&amp;A115+1,'Payments'!$B$9:$B$108,"Other"))</x:f>
        <x:v>0</x:v>
      </x:c>
      <x:c r="F115" s="25" t="n">
        <x:f>IF(COUNT(B115:E115)=4,B115-SUM(C115:E115),"n.a.")</x:f>
        <x:v>0</x:v>
      </x:c>
      <x:c r="G115" s="25" t="n">
        <x:f>H114</x:f>
        <x:v>-47000</x:v>
      </x:c>
      <x:c r="H115" s="25" t="n">
        <x:f>IF(COUNT(F115:G115)=2,SUM(F115:G115),"n.a.")</x:f>
        <x:v>-47000</x:v>
      </x:c>
    </x:row>
    <x:row r="116" ht="23" customHeight="1">
      <x:c r="A116" s="27" t="n">
        <x:f>IF(ISNUMBER($B$6),$B$6+80,"n.a.")</x:f>
        <x:v>46380</x:v>
      </x:c>
      <x:c r="B116" s="26" t="n">
        <x:f>IF($F$8&gt;0,"n.a.",SUMIFS('Receipts'!$J$9:$J$108,'Receipts'!$M$9:$M$108,"&gt;="&amp;A116,'Receipts'!$M$9:$M$108,"&lt;"&amp;A116+1))</x:f>
        <x:v>0</x:v>
      </x:c>
      <x:c r="C116" s="26" t="n">
        <x:f>IF($F$8&gt;0,"n.a.",SUMIFS('Payments'!$D$9:$D$108,'Payments'!$C$9:$C$108,"&gt;="&amp;A116,'Payments'!$C$9:$C$108,"&lt;"&amp;A116+1,'Payments'!$B$9:$B$108,"Payroll"))</x:f>
        <x:v>0</x:v>
      </x:c>
      <x:c r="D116" s="26" t="n">
        <x:f>IF($F$8&gt;0,"n.a.",SUMIFS('Payments'!$D$9:$D$108,'Payments'!$C$9:$C$108,"&gt;="&amp;A116,'Payments'!$C$9:$C$108,"&lt;"&amp;A116+1,'Payments'!$B$9:$B$108,"Employer and tax"))</x:f>
        <x:v>8000</x:v>
      </x:c>
      <x:c r="E116" s="26" t="n">
        <x:f>IF($F$8&gt;0,"n.a.",SUMIFS('Payments'!$D$9:$D$108,'Payments'!$C$9:$C$108,"&gt;="&amp;A116,'Payments'!$C$9:$C$108,"&lt;"&amp;A116+1,'Payments'!$B$9:$B$108,"Other"))</x:f>
        <x:v>0</x:v>
      </x:c>
      <x:c r="F116" s="26" t="n">
        <x:f>IF(COUNT(B116:E116)=4,B116-SUM(C116:E116),"n.a.")</x:f>
        <x:v>-8000</x:v>
      </x:c>
      <x:c r="G116" s="26" t="n">
        <x:f>H115</x:f>
        <x:v>-47000</x:v>
      </x:c>
      <x:c r="H116" s="26" t="n">
        <x:f>IF(COUNT(F116:G116)=2,SUM(F116:G116),"n.a.")</x:f>
        <x:v>-55000</x:v>
      </x:c>
    </x:row>
    <x:row r="117" ht="23" customHeight="1">
      <x:c r="A117" s="8" t="n">
        <x:f>IF(ISNUMBER($B$6),$B$6+81,"n.a.")</x:f>
        <x:v>46381</x:v>
      </x:c>
      <x:c r="B117" s="25" t="n">
        <x:f>IF($F$8&gt;0,"n.a.",SUMIFS('Receipts'!$J$9:$J$108,'Receipts'!$M$9:$M$108,"&gt;="&amp;A117,'Receipts'!$M$9:$M$108,"&lt;"&amp;A117+1))</x:f>
        <x:v>65000</x:v>
      </x:c>
      <x:c r="C117" s="25" t="n">
        <x:f>IF($F$8&gt;0,"n.a.",SUMIFS('Payments'!$D$9:$D$108,'Payments'!$C$9:$C$108,"&gt;="&amp;A117,'Payments'!$C$9:$C$108,"&lt;"&amp;A117+1,'Payments'!$B$9:$B$108,"Payroll"))</x:f>
        <x:v>40000</x:v>
      </x:c>
      <x:c r="D117" s="25" t="n">
        <x:f>IF($F$8&gt;0,"n.a.",SUMIFS('Payments'!$D$9:$D$108,'Payments'!$C$9:$C$108,"&gt;="&amp;A117,'Payments'!$C$9:$C$108,"&lt;"&amp;A117+1,'Payments'!$B$9:$B$108,"Employer and tax"))</x:f>
        <x:v>0</x:v>
      </x:c>
      <x:c r="E117" s="25" t="n">
        <x:f>IF($F$8&gt;0,"n.a.",SUMIFS('Payments'!$D$9:$D$108,'Payments'!$C$9:$C$108,"&gt;="&amp;A117,'Payments'!$C$9:$C$108,"&lt;"&amp;A117+1,'Payments'!$B$9:$B$108,"Other"))</x:f>
        <x:v>0</x:v>
      </x:c>
      <x:c r="F117" s="25" t="n">
        <x:f>IF(COUNT(B117:E117)=4,B117-SUM(C117:E117),"n.a.")</x:f>
        <x:v>25000</x:v>
      </x:c>
      <x:c r="G117" s="25" t="n">
        <x:f>H116</x:f>
        <x:v>-55000</x:v>
      </x:c>
      <x:c r="H117" s="25" t="n">
        <x:f>IF(COUNT(F117:G117)=2,SUM(F117:G117),"n.a.")</x:f>
        <x:v>-30000</x:v>
      </x:c>
    </x:row>
    <x:row r="118" ht="23" customHeight="1">
      <x:c r="A118" s="27" t="n">
        <x:f>IF(ISNUMBER($B$6),$B$6+82,"n.a.")</x:f>
        <x:v>46382</x:v>
      </x:c>
      <x:c r="B118" s="26" t="n">
        <x:f>IF($F$8&gt;0,"n.a.",SUMIFS('Receipts'!$J$9:$J$108,'Receipts'!$M$9:$M$108,"&gt;="&amp;A118,'Receipts'!$M$9:$M$108,"&lt;"&amp;A118+1))</x:f>
        <x:v>0</x:v>
      </x:c>
      <x:c r="C118" s="26" t="n">
        <x:f>IF($F$8&gt;0,"n.a.",SUMIFS('Payments'!$D$9:$D$108,'Payments'!$C$9:$C$108,"&gt;="&amp;A118,'Payments'!$C$9:$C$108,"&lt;"&amp;A118+1,'Payments'!$B$9:$B$108,"Payroll"))</x:f>
        <x:v>0</x:v>
      </x:c>
      <x:c r="D118" s="26" t="n">
        <x:f>IF($F$8&gt;0,"n.a.",SUMIFS('Payments'!$D$9:$D$108,'Payments'!$C$9:$C$108,"&gt;="&amp;A118,'Payments'!$C$9:$C$108,"&lt;"&amp;A118+1,'Payments'!$B$9:$B$108,"Employer and tax"))</x:f>
        <x:v>0</x:v>
      </x:c>
      <x:c r="E118" s="26" t="n">
        <x:f>IF($F$8&gt;0,"n.a.",SUMIFS('Payments'!$D$9:$D$108,'Payments'!$C$9:$C$108,"&gt;="&amp;A118,'Payments'!$C$9:$C$108,"&lt;"&amp;A118+1,'Payments'!$B$9:$B$108,"Other"))</x:f>
        <x:v>0</x:v>
      </x:c>
      <x:c r="F118" s="26" t="n">
        <x:f>IF(COUNT(B118:E118)=4,B118-SUM(C118:E118),"n.a.")</x:f>
        <x:v>0</x:v>
      </x:c>
      <x:c r="G118" s="26" t="n">
        <x:f>H117</x:f>
        <x:v>-30000</x:v>
      </x:c>
      <x:c r="H118" s="26" t="n">
        <x:f>IF(COUNT(F118:G118)=2,SUM(F118:G118),"n.a.")</x:f>
        <x:v>-30000</x:v>
      </x:c>
    </x:row>
    <x:row r="119" ht="23" customHeight="1">
      <x:c r="A119" s="8" t="n">
        <x:f>IF(ISNUMBER($B$6),$B$6+83,"n.a.")</x:f>
        <x:v>46383</x:v>
      </x:c>
      <x:c r="B119" s="25" t="n">
        <x:f>IF($F$8&gt;0,"n.a.",SUMIFS('Receipts'!$J$9:$J$108,'Receipts'!$M$9:$M$108,"&gt;="&amp;A119,'Receipts'!$M$9:$M$108,"&lt;"&amp;A119+1))</x:f>
        <x:v>0</x:v>
      </x:c>
      <x:c r="C119" s="25" t="n">
        <x:f>IF($F$8&gt;0,"n.a.",SUMIFS('Payments'!$D$9:$D$108,'Payments'!$C$9:$C$108,"&gt;="&amp;A119,'Payments'!$C$9:$C$108,"&lt;"&amp;A119+1,'Payments'!$B$9:$B$108,"Payroll"))</x:f>
        <x:v>0</x:v>
      </x:c>
      <x:c r="D119" s="25" t="n">
        <x:f>IF($F$8&gt;0,"n.a.",SUMIFS('Payments'!$D$9:$D$108,'Payments'!$C$9:$C$108,"&gt;="&amp;A119,'Payments'!$C$9:$C$108,"&lt;"&amp;A119+1,'Payments'!$B$9:$B$108,"Employer and tax"))</x:f>
        <x:v>0</x:v>
      </x:c>
      <x:c r="E119" s="25" t="n">
        <x:f>IF($F$8&gt;0,"n.a.",SUMIFS('Payments'!$D$9:$D$108,'Payments'!$C$9:$C$108,"&gt;="&amp;A119,'Payments'!$C$9:$C$108,"&lt;"&amp;A119+1,'Payments'!$B$9:$B$108,"Other"))</x:f>
        <x:v>0</x:v>
      </x:c>
      <x:c r="F119" s="25" t="n">
        <x:f>IF(COUNT(B119:E119)=4,B119-SUM(C119:E119),"n.a.")</x:f>
        <x:v>0</x:v>
      </x:c>
      <x:c r="G119" s="25" t="n">
        <x:f>H118</x:f>
        <x:v>-30000</x:v>
      </x:c>
      <x:c r="H119" s="25" t="n">
        <x:f>IF(COUNT(F119:G119)=2,SUM(F119:G119),"n.a.")</x:f>
        <x:v>-30000</x:v>
      </x:c>
    </x:row>
    <x:row r="120" ht="23" customHeight="1">
      <x:c r="A120" s="27" t="n">
        <x:f>IF(ISNUMBER($B$6),$B$6+84,"n.a.")</x:f>
        <x:v>46384</x:v>
      </x:c>
      <x:c r="B120" s="26" t="n">
        <x:f>IF($F$8&gt;0,"n.a.",SUMIFS('Receipts'!$J$9:$J$108,'Receipts'!$M$9:$M$108,"&gt;="&amp;A120,'Receipts'!$M$9:$M$108,"&lt;"&amp;A120+1))</x:f>
        <x:v>0</x:v>
      </x:c>
      <x:c r="C120" s="26" t="n">
        <x:f>IF($F$8&gt;0,"n.a.",SUMIFS('Payments'!$D$9:$D$108,'Payments'!$C$9:$C$108,"&gt;="&amp;A120,'Payments'!$C$9:$C$108,"&lt;"&amp;A120+1,'Payments'!$B$9:$B$108,"Payroll"))</x:f>
        <x:v>0</x:v>
      </x:c>
      <x:c r="D120" s="26" t="n">
        <x:f>IF($F$8&gt;0,"n.a.",SUMIFS('Payments'!$D$9:$D$108,'Payments'!$C$9:$C$108,"&gt;="&amp;A120,'Payments'!$C$9:$C$108,"&lt;"&amp;A120+1,'Payments'!$B$9:$B$108,"Employer and tax"))</x:f>
        <x:v>0</x:v>
      </x:c>
      <x:c r="E120" s="26" t="n">
        <x:f>IF($F$8&gt;0,"n.a.",SUMIFS('Payments'!$D$9:$D$108,'Payments'!$C$9:$C$108,"&gt;="&amp;A120,'Payments'!$C$9:$C$108,"&lt;"&amp;A120+1,'Payments'!$B$9:$B$108,"Other"))</x:f>
        <x:v>2000</x:v>
      </x:c>
      <x:c r="F120" s="26" t="n">
        <x:f>IF(COUNT(B120:E120)=4,B120-SUM(C120:E120),"n.a.")</x:f>
        <x:v>-2000</x:v>
      </x:c>
      <x:c r="G120" s="26" t="n">
        <x:f>H119</x:f>
        <x:v>-30000</x:v>
      </x:c>
      <x:c r="H120" s="26" t="n">
        <x:f>IF(COUNT(F120:G120)=2,SUM(F120:G120),"n.a.")</x:f>
        <x:v>-32000</x:v>
      </x:c>
    </x:row>
    <x:row r="121" ht="23" customHeight="1">
      <x:c r="A121" s="8" t="n">
        <x:f>IF(ISNUMBER($B$6),$B$6+85,"n.a.")</x:f>
        <x:v>46385</x:v>
      </x:c>
      <x:c r="B121" s="25" t="n">
        <x:f>IF($F$8&gt;0,"n.a.",SUMIFS('Receipts'!$J$9:$J$108,'Receipts'!$M$9:$M$108,"&gt;="&amp;A121,'Receipts'!$M$9:$M$108,"&lt;"&amp;A121+1))</x:f>
        <x:v>0</x:v>
      </x:c>
      <x:c r="C121" s="25" t="n">
        <x:f>IF($F$8&gt;0,"n.a.",SUMIFS('Payments'!$D$9:$D$108,'Payments'!$C$9:$C$108,"&gt;="&amp;A121,'Payments'!$C$9:$C$108,"&lt;"&amp;A121+1,'Payments'!$B$9:$B$108,"Payroll"))</x:f>
        <x:v>0</x:v>
      </x:c>
      <x:c r="D121" s="25" t="n">
        <x:f>IF($F$8&gt;0,"n.a.",SUMIFS('Payments'!$D$9:$D$108,'Payments'!$C$9:$C$108,"&gt;="&amp;A121,'Payments'!$C$9:$C$108,"&lt;"&amp;A121+1,'Payments'!$B$9:$B$108,"Employer and tax"))</x:f>
        <x:v>0</x:v>
      </x:c>
      <x:c r="E121" s="25" t="n">
        <x:f>IF($F$8&gt;0,"n.a.",SUMIFS('Payments'!$D$9:$D$108,'Payments'!$C$9:$C$108,"&gt;="&amp;A121,'Payments'!$C$9:$C$108,"&lt;"&amp;A121+1,'Payments'!$B$9:$B$108,"Other"))</x:f>
        <x:v>0</x:v>
      </x:c>
      <x:c r="F121" s="25" t="n">
        <x:f>IF(COUNT(B121:E121)=4,B121-SUM(C121:E121),"n.a.")</x:f>
        <x:v>0</x:v>
      </x:c>
      <x:c r="G121" s="25" t="n">
        <x:f>H120</x:f>
        <x:v>-32000</x:v>
      </x:c>
      <x:c r="H121" s="25" t="n">
        <x:f>IF(COUNT(F121:G121)=2,SUM(F121:G121),"n.a.")</x:f>
        <x:v>-32000</x:v>
      </x:c>
    </x:row>
    <x:row r="122" ht="23" customHeight="1">
      <x:c r="A122" s="27" t="n">
        <x:f>IF(ISNUMBER($B$6),$B$6+86,"n.a.")</x:f>
        <x:v>46386</x:v>
      </x:c>
      <x:c r="B122" s="26" t="n">
        <x:f>IF($F$8&gt;0,"n.a.",SUMIFS('Receipts'!$J$9:$J$108,'Receipts'!$M$9:$M$108,"&gt;="&amp;A122,'Receipts'!$M$9:$M$108,"&lt;"&amp;A122+1))</x:f>
        <x:v>0</x:v>
      </x:c>
      <x:c r="C122" s="26" t="n">
        <x:f>IF($F$8&gt;0,"n.a.",SUMIFS('Payments'!$D$9:$D$108,'Payments'!$C$9:$C$108,"&gt;="&amp;A122,'Payments'!$C$9:$C$108,"&lt;"&amp;A122+1,'Payments'!$B$9:$B$108,"Payroll"))</x:f>
        <x:v>0</x:v>
      </x:c>
      <x:c r="D122" s="26" t="n">
        <x:f>IF($F$8&gt;0,"n.a.",SUMIFS('Payments'!$D$9:$D$108,'Payments'!$C$9:$C$108,"&gt;="&amp;A122,'Payments'!$C$9:$C$108,"&lt;"&amp;A122+1,'Payments'!$B$9:$B$108,"Employer and tax"))</x:f>
        <x:v>0</x:v>
      </x:c>
      <x:c r="E122" s="26" t="n">
        <x:f>IF($F$8&gt;0,"n.a.",SUMIFS('Payments'!$D$9:$D$108,'Payments'!$C$9:$C$108,"&gt;="&amp;A122,'Payments'!$C$9:$C$108,"&lt;"&amp;A122+1,'Payments'!$B$9:$B$108,"Other"))</x:f>
        <x:v>0</x:v>
      </x:c>
      <x:c r="F122" s="26" t="n">
        <x:f>IF(COUNT(B122:E122)=4,B122-SUM(C122:E122),"n.a.")</x:f>
        <x:v>0</x:v>
      </x:c>
      <x:c r="G122" s="26" t="n">
        <x:f>H121</x:f>
        <x:v>-32000</x:v>
      </x:c>
      <x:c r="H122" s="26" t="n">
        <x:f>IF(COUNT(F122:G122)=2,SUM(F122:G122),"n.a.")</x:f>
        <x:v>-32000</x:v>
      </x:c>
    </x:row>
    <x:row r="123" ht="23" customHeight="1">
      <x:c r="A123" s="8" t="n">
        <x:f>IF(ISNUMBER($B$6),$B$6+87,"n.a.")</x:f>
        <x:v>46387</x:v>
      </x:c>
      <x:c r="B123" s="25" t="n">
        <x:f>IF($F$8&gt;0,"n.a.",SUMIFS('Receipts'!$J$9:$J$108,'Receipts'!$M$9:$M$108,"&gt;="&amp;A123,'Receipts'!$M$9:$M$108,"&lt;"&amp;A123+1))</x:f>
        <x:v>0</x:v>
      </x:c>
      <x:c r="C123" s="25" t="n">
        <x:f>IF($F$8&gt;0,"n.a.",SUMIFS('Payments'!$D$9:$D$108,'Payments'!$C$9:$C$108,"&gt;="&amp;A123,'Payments'!$C$9:$C$108,"&lt;"&amp;A123+1,'Payments'!$B$9:$B$108,"Payroll"))</x:f>
        <x:v>0</x:v>
      </x:c>
      <x:c r="D123" s="25" t="n">
        <x:f>IF($F$8&gt;0,"n.a.",SUMIFS('Payments'!$D$9:$D$108,'Payments'!$C$9:$C$108,"&gt;="&amp;A123,'Payments'!$C$9:$C$108,"&lt;"&amp;A123+1,'Payments'!$B$9:$B$108,"Employer and tax"))</x:f>
        <x:v>8000</x:v>
      </x:c>
      <x:c r="E123" s="25" t="n">
        <x:f>IF($F$8&gt;0,"n.a.",SUMIFS('Payments'!$D$9:$D$108,'Payments'!$C$9:$C$108,"&gt;="&amp;A123,'Payments'!$C$9:$C$108,"&lt;"&amp;A123+1,'Payments'!$B$9:$B$108,"Other"))</x:f>
        <x:v>0</x:v>
      </x:c>
      <x:c r="F123" s="25" t="n">
        <x:f>IF(COUNT(B123:E123)=4,B123-SUM(C123:E123),"n.a.")</x:f>
        <x:v>-8000</x:v>
      </x:c>
      <x:c r="G123" s="25" t="n">
        <x:f>H122</x:f>
        <x:v>-32000</x:v>
      </x:c>
      <x:c r="H123" s="25" t="n">
        <x:f>IF(COUNT(F123:G123)=2,SUM(F123:G123),"n.a.")</x:f>
        <x:v>-40000</x:v>
      </x:c>
    </x:row>
    <x:row r="124" ht="23" customHeight="1">
      <x:c r="A124" s="27" t="n">
        <x:f>IF(ISNUMBER($B$6),$B$6+88,"n.a.")</x:f>
        <x:v>46388</x:v>
      </x:c>
      <x:c r="B124" s="26" t="n">
        <x:f>IF($F$8&gt;0,"n.a.",SUMIFS('Receipts'!$J$9:$J$108,'Receipts'!$M$9:$M$108,"&gt;="&amp;A124,'Receipts'!$M$9:$M$108,"&lt;"&amp;A124+1))</x:f>
        <x:v>65000</x:v>
      </x:c>
      <x:c r="C124" s="26" t="n">
        <x:f>IF($F$8&gt;0,"n.a.",SUMIFS('Payments'!$D$9:$D$108,'Payments'!$C$9:$C$108,"&gt;="&amp;A124,'Payments'!$C$9:$C$108,"&lt;"&amp;A124+1,'Payments'!$B$9:$B$108,"Payroll"))</x:f>
        <x:v>40000</x:v>
      </x:c>
      <x:c r="D124" s="26" t="n">
        <x:f>IF($F$8&gt;0,"n.a.",SUMIFS('Payments'!$D$9:$D$108,'Payments'!$C$9:$C$108,"&gt;="&amp;A124,'Payments'!$C$9:$C$108,"&lt;"&amp;A124+1,'Payments'!$B$9:$B$108,"Employer and tax"))</x:f>
        <x:v>0</x:v>
      </x:c>
      <x:c r="E124" s="26" t="n">
        <x:f>IF($F$8&gt;0,"n.a.",SUMIFS('Payments'!$D$9:$D$108,'Payments'!$C$9:$C$108,"&gt;="&amp;A124,'Payments'!$C$9:$C$108,"&lt;"&amp;A124+1,'Payments'!$B$9:$B$108,"Other"))</x:f>
        <x:v>0</x:v>
      </x:c>
      <x:c r="F124" s="26" t="n">
        <x:f>IF(COUNT(B124:E124)=4,B124-SUM(C124:E124),"n.a.")</x:f>
        <x:v>25000</x:v>
      </x:c>
      <x:c r="G124" s="26" t="n">
        <x:f>H123</x:f>
        <x:v>-40000</x:v>
      </x:c>
      <x:c r="H124" s="26" t="n">
        <x:f>IF(COUNT(F124:G124)=2,SUM(F124:G124),"n.a.")</x:f>
        <x:v>-15000</x:v>
      </x:c>
    </x:row>
    <x:row r="125" ht="23" customHeight="1">
      <x:c r="A125" s="8" t="n">
        <x:f>IF(ISNUMBER($B$6),$B$6+89,"n.a.")</x:f>
        <x:v>46389</x:v>
      </x:c>
      <x:c r="B125" s="25" t="n">
        <x:f>IF($F$8&gt;0,"n.a.",SUMIFS('Receipts'!$J$9:$J$108,'Receipts'!$M$9:$M$108,"&gt;="&amp;A125,'Receipts'!$M$9:$M$108,"&lt;"&amp;A125+1))</x:f>
        <x:v>0</x:v>
      </x:c>
      <x:c r="C125" s="25" t="n">
        <x:f>IF($F$8&gt;0,"n.a.",SUMIFS('Payments'!$D$9:$D$108,'Payments'!$C$9:$C$108,"&gt;="&amp;A125,'Payments'!$C$9:$C$108,"&lt;"&amp;A125+1,'Payments'!$B$9:$B$108,"Payroll"))</x:f>
        <x:v>0</x:v>
      </x:c>
      <x:c r="D125" s="25" t="n">
        <x:f>IF($F$8&gt;0,"n.a.",SUMIFS('Payments'!$D$9:$D$108,'Payments'!$C$9:$C$108,"&gt;="&amp;A125,'Payments'!$C$9:$C$108,"&lt;"&amp;A125+1,'Payments'!$B$9:$B$108,"Employer and tax"))</x:f>
        <x:v>0</x:v>
      </x:c>
      <x:c r="E125" s="25" t="n">
        <x:f>IF($F$8&gt;0,"n.a.",SUMIFS('Payments'!$D$9:$D$108,'Payments'!$C$9:$C$108,"&gt;="&amp;A125,'Payments'!$C$9:$C$108,"&lt;"&amp;A125+1,'Payments'!$B$9:$B$108,"Other"))</x:f>
        <x:v>0</x:v>
      </x:c>
      <x:c r="F125" s="25" t="n">
        <x:f>IF(COUNT(B125:E125)=4,B125-SUM(C125:E125),"n.a.")</x:f>
        <x:v>0</x:v>
      </x:c>
      <x:c r="G125" s="25" t="n">
        <x:f>H124</x:f>
        <x:v>-15000</x:v>
      </x:c>
      <x:c r="H125" s="25" t="n">
        <x:f>IF(COUNT(F125:G125)=2,SUM(F125:G125),"n.a.")</x:f>
        <x:v>-15000</x:v>
      </x:c>
    </x:row>
    <x:row r="126" ht="23" customHeight="1">
      <x:c r="A126" s="27" t="n">
        <x:f>IF(ISNUMBER($B$6),$B$6+90,"n.a.")</x:f>
        <x:v>46390</x:v>
      </x:c>
      <x:c r="B126" s="26" t="n">
        <x:f>IF($F$8&gt;0,"n.a.",SUMIFS('Receipts'!$J$9:$J$108,'Receipts'!$M$9:$M$108,"&gt;="&amp;A126,'Receipts'!$M$9:$M$108,"&lt;"&amp;A126+1))</x:f>
        <x:v>0</x:v>
      </x:c>
      <x:c r="C126" s="26" t="n">
        <x:f>IF($F$8&gt;0,"n.a.",SUMIFS('Payments'!$D$9:$D$108,'Payments'!$C$9:$C$108,"&gt;="&amp;A126,'Payments'!$C$9:$C$108,"&lt;"&amp;A126+1,'Payments'!$B$9:$B$108,"Payroll"))</x:f>
        <x:v>0</x:v>
      </x:c>
      <x:c r="D126" s="26" t="n">
        <x:f>IF($F$8&gt;0,"n.a.",SUMIFS('Payments'!$D$9:$D$108,'Payments'!$C$9:$C$108,"&gt;="&amp;A126,'Payments'!$C$9:$C$108,"&lt;"&amp;A126+1,'Payments'!$B$9:$B$108,"Employer and tax"))</x:f>
        <x:v>0</x:v>
      </x:c>
      <x:c r="E126" s="26" t="n">
        <x:f>IF($F$8&gt;0,"n.a.",SUMIFS('Payments'!$D$9:$D$108,'Payments'!$C$9:$C$108,"&gt;="&amp;A126,'Payments'!$C$9:$C$108,"&lt;"&amp;A126+1,'Payments'!$B$9:$B$108,"Other"))</x:f>
        <x:v>0</x:v>
      </x:c>
      <x:c r="F126" s="26" t="n">
        <x:f>IF(COUNT(B126:E126)=4,B126-SUM(C126:E126),"n.a.")</x:f>
        <x:v>0</x:v>
      </x:c>
      <x:c r="G126" s="26" t="n">
        <x:f>H125</x:f>
        <x:v>-15000</x:v>
      </x:c>
      <x:c r="H126" s="26" t="n">
        <x:f>IF(COUNT(F126:G126)=2,SUM(F126:G126),"n.a.")</x:f>
        <x:v>-15000</x:v>
      </x:c>
    </x:row>
  </x:sheetData>
  <x:conditionalFormatting sqref="F8:F8">
    <x:cfRule type="cellIs" dxfId="0" priority="1" operator="greaterThan">
      <x:formula>0</x:formula>
    </x:cfRule>
  </x:conditionalFormatting>
  <x:conditionalFormatting sqref="G13:H25">
    <x:cfRule type="cellIs" dxfId="1" priority="2" operator="lessThan">
      <x:formula>0</x:formula>
    </x:cfRule>
  </x:conditionalFormatting>
  <x:conditionalFormatting sqref="H36:H126">
    <x:cfRule type="cellIs" dxfId="2" priority="3" operator="lessThan">
      <x:formula>0</x:formula>
    </x:cfRule>
  </x:conditionalFormatting>
  <x:dataValidations count="1">
    <x:dataValidation type="list" sqref="B8">
      <x:formula1>"1,2"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9839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7" hidden="0" customWidth="1"/>
    <x:col min="2" max="2" width="20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7" hidden="0" customWidth="1"/>
    <x:col min="8" max="8" width="17" hidden="0" customWidth="1"/>
    <x:col min="9" max="9" width="17" hidden="0" customWidth="1"/>
    <x:col min="10" max="10" width="18" hidden="0" customWidth="1"/>
    <x:col min="11" max="11" width="18" hidden="0" customWidth="1"/>
    <x:col min="12" max="12" width="18" hidden="0" customWidth="1"/>
    <x:col min="13" max="13" width="17" hidden="0" customWidth="1"/>
    <x:col min="14" max="14" width="36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0" customHeight="1">
      <x:c r="A2" s="4" t="str">
        <x:v>Customer receipt dates and evidence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3" customHeight="1">
      <x:c r="A4" s="7" t="str">
        <x:v>Example only. One row per receipt or instalment, not per worker. Record no worker names or personal payroll data.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3" customHeight="1">
      <x:c r="A5" s="7" t="str">
        <x:v>Cash amount is the expected receipt, or cash actually received if an actual date is entered. Use a new row for the unpaid balance.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3" customHeight="1">
      <x:c r="A6" s="7" t="str">
        <x:v>Disputed cash is a memo only and is not subtracted automatically. Do not include it in Cash amount until timing and collection are supportable.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3" customHeight="1">
      <x:c r="A7" s="2" t="str">
        <x:v>Case selected</x:v>
      </x:c>
      <x:c r="B7" s="28" t="str">
        <x:f>IF('Cash calendar'!B8=1,"Expected",IF('Cash calendar'!B8=2,"Delayed","Invalid case"))</x:f>
        <x:v>Expected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42" customHeight="1">
      <x:c r="A8" s="22" t="str">
        <x:v>Receipt ref</x:v>
      </x:c>
      <x:c r="B8" s="22" t="str">
        <x:v>Customer</x:v>
      </x:c>
      <x:c r="C8" s="22" t="str">
        <x:v>Work starts</x:v>
      </x:c>
      <x:c r="D8" s="22" t="str">
        <x:v>Work ends</x:v>
      </x:c>
      <x:c r="E8" s="22" t="str">
        <x:v>Invoice date</x:v>
      </x:c>
      <x:c r="F8" s="22" t="str">
        <x:v>Contract due date</x:v>
      </x:c>
      <x:c r="G8" s="22" t="str">
        <x:v>Expected receipt</x:v>
      </x:c>
      <x:c r="H8" s="22" t="str">
        <x:v>Delayed receipt</x:v>
      </x:c>
      <x:c r="I8" s="22" t="str">
        <x:v>Actual receipt</x:v>
      </x:c>
      <x:c r="J8" s="22" t="str">
        <x:v>Cash amount (£)</x:v>
      </x:c>
      <x:c r="K8" s="22" t="str">
        <x:v>Timesheet status</x:v>
      </x:c>
      <x:c r="L8" s="22" t="str">
        <x:v>Disputed cash memo (£)</x:v>
      </x:c>
      <x:c r="M8" s="22" t="str">
        <x:v>Active cash date</x:v>
      </x:c>
      <x:c r="N8" s="22" t="str">
        <x:v>Input status</x:v>
      </x:c>
    </x:row>
    <x:row r="9" ht="23" customHeight="1">
      <x:c r="A9" s="30" t="str">
        <x:v>REC-01</x:v>
      </x:c>
      <x:c r="B9" s="30" t="str">
        <x:v>Illustrative client</x:v>
      </x:c>
      <x:c r="C9" s="31" t="n">
        <x:v>46300</x:v>
      </x:c>
      <x:c r="D9" s="31" t="n">
        <x:v>46304</x:v>
      </x:c>
      <x:c r="E9" s="31" t="n">
        <x:v>46304</x:v>
      </x:c>
      <x:c r="F9" s="31" t="n">
        <x:v>46332</x:v>
      </x:c>
      <x:c r="G9" s="31" t="n">
        <x:v>46332</x:v>
      </x:c>
      <x:c r="H9" s="31" t="n">
        <x:v>46346</x:v>
      </x:c>
      <x:c r="I9" s="31"/>
      <x:c r="J9" s="32" t="n">
        <x:v>65000</x:v>
      </x:c>
      <x:c r="K9" s="30" t="str">
        <x:v>Assumed approved</x:v>
      </x:c>
      <x:c r="L9" s="32" t="n">
        <x:v>0</x:v>
      </x:c>
      <x:c r="M9" s="36" t="n">
        <x:f>IF(COUNTA(A9:L9)=0,"",IF(ISNUMBER(I9),I9,IF('Cash calendar'!$B$8=1,IF(ISNUMBER(G9),G9,"n.a."),IF('Cash calendar'!$B$8=2,IF(ISNUMBER(H9),H9,"n.a."),"n.a."))))</x:f>
        <x:v>46332</x:v>
      </x:c>
      <x:c r="N9" s="2" t="str">
        <x:f>IF(COUNTA(A9:L9)=0,"",IF(AND(A9&lt;&gt;"",COUNTIFS($A$9:$A$108,A9)=1,ISNUMBER(J9),J9&gt;=0,ISNUMBER(M9),OR(I9="",ISNUMBER(I9))),"Ready","Check reference, date or cash amount"))</x:f>
        <x:v>Ready</x:v>
      </x:c>
    </x:row>
    <x:row r="10" ht="23" customHeight="1">
      <x:c r="A10" s="33" t="str">
        <x:v>REC-02</x:v>
      </x:c>
      <x:c r="B10" s="33" t="str">
        <x:v>Illustrative client</x:v>
      </x:c>
      <x:c r="C10" s="34" t="n">
        <x:v>46307</x:v>
      </x:c>
      <x:c r="D10" s="34" t="n">
        <x:v>46311</x:v>
      </x:c>
      <x:c r="E10" s="34" t="n">
        <x:v>46311</x:v>
      </x:c>
      <x:c r="F10" s="34" t="n">
        <x:v>46339</x:v>
      </x:c>
      <x:c r="G10" s="34" t="n">
        <x:v>46339</x:v>
      </x:c>
      <x:c r="H10" s="34" t="n">
        <x:v>46353</x:v>
      </x:c>
      <x:c r="I10" s="34"/>
      <x:c r="J10" s="35" t="n">
        <x:v>65000</x:v>
      </x:c>
      <x:c r="K10" s="33" t="str">
        <x:v>Assumed approved</x:v>
      </x:c>
      <x:c r="L10" s="35" t="n">
        <x:v>0</x:v>
      </x:c>
      <x:c r="M10" s="37" t="n">
        <x:f>IF(COUNTA(A10:L10)=0,"",IF(ISNUMBER(I10),I10,IF('Cash calendar'!$B$8=1,IF(ISNUMBER(G10),G10,"n.a."),IF('Cash calendar'!$B$8=2,IF(ISNUMBER(H10),H10,"n.a."),"n.a."))))</x:f>
        <x:v>46339</x:v>
      </x:c>
      <x:c r="N10" s="6" t="str">
        <x:f>IF(COUNTA(A10:L10)=0,"",IF(AND(A10&lt;&gt;"",COUNTIFS($A$9:$A$108,A10)=1,ISNUMBER(J10),J10&gt;=0,ISNUMBER(M10),OR(I10="",ISNUMBER(I10))),"Ready","Check reference, date or cash amount"))</x:f>
        <x:v>Ready</x:v>
      </x:c>
    </x:row>
    <x:row r="11" ht="23" customHeight="1">
      <x:c r="A11" s="30" t="str">
        <x:v>REC-03</x:v>
      </x:c>
      <x:c r="B11" s="30" t="str">
        <x:v>Illustrative client</x:v>
      </x:c>
      <x:c r="C11" s="31" t="n">
        <x:v>46314</x:v>
      </x:c>
      <x:c r="D11" s="31" t="n">
        <x:v>46318</x:v>
      </x:c>
      <x:c r="E11" s="31" t="n">
        <x:v>46318</x:v>
      </x:c>
      <x:c r="F11" s="31" t="n">
        <x:v>46346</x:v>
      </x:c>
      <x:c r="G11" s="31" t="n">
        <x:v>46346</x:v>
      </x:c>
      <x:c r="H11" s="31" t="n">
        <x:v>46346</x:v>
      </x:c>
      <x:c r="I11" s="31"/>
      <x:c r="J11" s="32" t="n">
        <x:v>65000</x:v>
      </x:c>
      <x:c r="K11" s="30" t="str">
        <x:v>Assumed approved</x:v>
      </x:c>
      <x:c r="L11" s="32" t="n">
        <x:v>0</x:v>
      </x:c>
      <x:c r="M11" s="36" t="n">
        <x:f>IF(COUNTA(A11:L11)=0,"",IF(ISNUMBER(I11),I11,IF('Cash calendar'!$B$8=1,IF(ISNUMBER(G11),G11,"n.a."),IF('Cash calendar'!$B$8=2,IF(ISNUMBER(H11),H11,"n.a."),"n.a."))))</x:f>
        <x:v>46346</x:v>
      </x:c>
      <x:c r="N11" s="2" t="str">
        <x:f>IF(COUNTA(A11:L11)=0,"",IF(AND(A11&lt;&gt;"",COUNTIFS($A$9:$A$108,A11)=1,ISNUMBER(J11),J11&gt;=0,ISNUMBER(M11),OR(I11="",ISNUMBER(I11))),"Ready","Check reference, date or cash amount"))</x:f>
        <x:v>Ready</x:v>
      </x:c>
    </x:row>
    <x:row r="12" ht="23" customHeight="1">
      <x:c r="A12" s="33" t="str">
        <x:v>REC-04</x:v>
      </x:c>
      <x:c r="B12" s="33" t="str">
        <x:v>Illustrative client</x:v>
      </x:c>
      <x:c r="C12" s="34" t="n">
        <x:v>46321</x:v>
      </x:c>
      <x:c r="D12" s="34" t="n">
        <x:v>46325</x:v>
      </x:c>
      <x:c r="E12" s="34" t="n">
        <x:v>46325</x:v>
      </x:c>
      <x:c r="F12" s="34" t="n">
        <x:v>46353</x:v>
      </x:c>
      <x:c r="G12" s="34" t="n">
        <x:v>46353</x:v>
      </x:c>
      <x:c r="H12" s="34" t="n">
        <x:v>46353</x:v>
      </x:c>
      <x:c r="I12" s="34"/>
      <x:c r="J12" s="35" t="n">
        <x:v>65000</x:v>
      </x:c>
      <x:c r="K12" s="33" t="str">
        <x:v>Assumed approved</x:v>
      </x:c>
      <x:c r="L12" s="35" t="n">
        <x:v>0</x:v>
      </x:c>
      <x:c r="M12" s="37" t="n">
        <x:f>IF(COUNTA(A12:L12)=0,"",IF(ISNUMBER(I12),I12,IF('Cash calendar'!$B$8=1,IF(ISNUMBER(G12),G12,"n.a."),IF('Cash calendar'!$B$8=2,IF(ISNUMBER(H12),H12,"n.a."),"n.a."))))</x:f>
        <x:v>46353</x:v>
      </x:c>
      <x:c r="N12" s="6" t="str">
        <x:f>IF(COUNTA(A12:L12)=0,"",IF(AND(A12&lt;&gt;"",COUNTIFS($A$9:$A$108,A12)=1,ISNUMBER(J12),J12&gt;=0,ISNUMBER(M12),OR(I12="",ISNUMBER(I12))),"Ready","Check reference, date or cash amount"))</x:f>
        <x:v>Ready</x:v>
      </x:c>
    </x:row>
    <x:row r="13" ht="23" customHeight="1">
      <x:c r="A13" s="30" t="str">
        <x:v>REC-05</x:v>
      </x:c>
      <x:c r="B13" s="30" t="str">
        <x:v>Illustrative client</x:v>
      </x:c>
      <x:c r="C13" s="31" t="n">
        <x:v>46328</x:v>
      </x:c>
      <x:c r="D13" s="31" t="n">
        <x:v>46332</x:v>
      </x:c>
      <x:c r="E13" s="31" t="n">
        <x:v>46332</x:v>
      </x:c>
      <x:c r="F13" s="31" t="n">
        <x:v>46360</x:v>
      </x:c>
      <x:c r="G13" s="31" t="n">
        <x:v>46360</x:v>
      </x:c>
      <x:c r="H13" s="31" t="n">
        <x:v>46360</x:v>
      </x:c>
      <x:c r="I13" s="31"/>
      <x:c r="J13" s="32" t="n">
        <x:v>65000</x:v>
      </x:c>
      <x:c r="K13" s="30" t="str">
        <x:v>Assumed approved</x:v>
      </x:c>
      <x:c r="L13" s="32" t="n">
        <x:v>0</x:v>
      </x:c>
      <x:c r="M13" s="36" t="n">
        <x:f>IF(COUNTA(A13:L13)=0,"",IF(ISNUMBER(I13),I13,IF('Cash calendar'!$B$8=1,IF(ISNUMBER(G13),G13,"n.a."),IF('Cash calendar'!$B$8=2,IF(ISNUMBER(H13),H13,"n.a."),"n.a."))))</x:f>
        <x:v>46360</x:v>
      </x:c>
      <x:c r="N13" s="2" t="str">
        <x:f>IF(COUNTA(A13:L13)=0,"",IF(AND(A13&lt;&gt;"",COUNTIFS($A$9:$A$108,A13)=1,ISNUMBER(J13),J13&gt;=0,ISNUMBER(M13),OR(I13="",ISNUMBER(I13))),"Ready","Check reference, date or cash amount"))</x:f>
        <x:v>Ready</x:v>
      </x:c>
    </x:row>
    <x:row r="14" ht="23" customHeight="1">
      <x:c r="A14" s="33" t="str">
        <x:v>REC-06</x:v>
      </x:c>
      <x:c r="B14" s="33" t="str">
        <x:v>Illustrative client</x:v>
      </x:c>
      <x:c r="C14" s="34" t="n">
        <x:v>46335</x:v>
      </x:c>
      <x:c r="D14" s="34" t="n">
        <x:v>46339</x:v>
      </x:c>
      <x:c r="E14" s="34" t="n">
        <x:v>46339</x:v>
      </x:c>
      <x:c r="F14" s="34" t="n">
        <x:v>46367</x:v>
      </x:c>
      <x:c r="G14" s="34" t="n">
        <x:v>46367</x:v>
      </x:c>
      <x:c r="H14" s="34" t="n">
        <x:v>46367</x:v>
      </x:c>
      <x:c r="I14" s="34"/>
      <x:c r="J14" s="35" t="n">
        <x:v>65000</x:v>
      </x:c>
      <x:c r="K14" s="33" t="str">
        <x:v>Assumed approved</x:v>
      </x:c>
      <x:c r="L14" s="35" t="n">
        <x:v>0</x:v>
      </x:c>
      <x:c r="M14" s="37" t="n">
        <x:f>IF(COUNTA(A14:L14)=0,"",IF(ISNUMBER(I14),I14,IF('Cash calendar'!$B$8=1,IF(ISNUMBER(G14),G14,"n.a."),IF('Cash calendar'!$B$8=2,IF(ISNUMBER(H14),H14,"n.a."),"n.a."))))</x:f>
        <x:v>46367</x:v>
      </x:c>
      <x:c r="N14" s="6" t="str">
        <x:f>IF(COUNTA(A14:L14)=0,"",IF(AND(A14&lt;&gt;"",COUNTIFS($A$9:$A$108,A14)=1,ISNUMBER(J14),J14&gt;=0,ISNUMBER(M14),OR(I14="",ISNUMBER(I14))),"Ready","Check reference, date or cash amount"))</x:f>
        <x:v>Ready</x:v>
      </x:c>
    </x:row>
    <x:row r="15" ht="23" customHeight="1">
      <x:c r="A15" s="30" t="str">
        <x:v>REC-07</x:v>
      </x:c>
      <x:c r="B15" s="30" t="str">
        <x:v>Illustrative client</x:v>
      </x:c>
      <x:c r="C15" s="31" t="n">
        <x:v>46342</x:v>
      </x:c>
      <x:c r="D15" s="31" t="n">
        <x:v>46346</x:v>
      </x:c>
      <x:c r="E15" s="31" t="n">
        <x:v>46346</x:v>
      </x:c>
      <x:c r="F15" s="31" t="n">
        <x:v>46374</x:v>
      </x:c>
      <x:c r="G15" s="31" t="n">
        <x:v>46374</x:v>
      </x:c>
      <x:c r="H15" s="31" t="n">
        <x:v>46374</x:v>
      </x:c>
      <x:c r="I15" s="31"/>
      <x:c r="J15" s="32" t="n">
        <x:v>65000</x:v>
      </x:c>
      <x:c r="K15" s="30" t="str">
        <x:v>Assumed approved</x:v>
      </x:c>
      <x:c r="L15" s="32" t="n">
        <x:v>0</x:v>
      </x:c>
      <x:c r="M15" s="36" t="n">
        <x:f>IF(COUNTA(A15:L15)=0,"",IF(ISNUMBER(I15),I15,IF('Cash calendar'!$B$8=1,IF(ISNUMBER(G15),G15,"n.a."),IF('Cash calendar'!$B$8=2,IF(ISNUMBER(H15),H15,"n.a."),"n.a."))))</x:f>
        <x:v>46374</x:v>
      </x:c>
      <x:c r="N15" s="2" t="str">
        <x:f>IF(COUNTA(A15:L15)=0,"",IF(AND(A15&lt;&gt;"",COUNTIFS($A$9:$A$108,A15)=1,ISNUMBER(J15),J15&gt;=0,ISNUMBER(M15),OR(I15="",ISNUMBER(I15))),"Ready","Check reference, date or cash amount"))</x:f>
        <x:v>Ready</x:v>
      </x:c>
    </x:row>
    <x:row r="16" ht="23" customHeight="1">
      <x:c r="A16" s="33" t="str">
        <x:v>REC-08</x:v>
      </x:c>
      <x:c r="B16" s="33" t="str">
        <x:v>Illustrative client</x:v>
      </x:c>
      <x:c r="C16" s="34" t="n">
        <x:v>46349</x:v>
      </x:c>
      <x:c r="D16" s="34" t="n">
        <x:v>46353</x:v>
      </x:c>
      <x:c r="E16" s="34" t="n">
        <x:v>46353</x:v>
      </x:c>
      <x:c r="F16" s="34" t="n">
        <x:v>46381</x:v>
      </x:c>
      <x:c r="G16" s="34" t="n">
        <x:v>46381</x:v>
      </x:c>
      <x:c r="H16" s="34" t="n">
        <x:v>46381</x:v>
      </x:c>
      <x:c r="I16" s="34"/>
      <x:c r="J16" s="35" t="n">
        <x:v>65000</x:v>
      </x:c>
      <x:c r="K16" s="33" t="str">
        <x:v>Assumed approved</x:v>
      </x:c>
      <x:c r="L16" s="35" t="n">
        <x:v>0</x:v>
      </x:c>
      <x:c r="M16" s="37" t="n">
        <x:f>IF(COUNTA(A16:L16)=0,"",IF(ISNUMBER(I16),I16,IF('Cash calendar'!$B$8=1,IF(ISNUMBER(G16),G16,"n.a."),IF('Cash calendar'!$B$8=2,IF(ISNUMBER(H16),H16,"n.a."),"n.a."))))</x:f>
        <x:v>46381</x:v>
      </x:c>
      <x:c r="N16" s="6" t="str">
        <x:f>IF(COUNTA(A16:L16)=0,"",IF(AND(A16&lt;&gt;"",COUNTIFS($A$9:$A$108,A16)=1,ISNUMBER(J16),J16&gt;=0,ISNUMBER(M16),OR(I16="",ISNUMBER(I16))),"Ready","Check reference, date or cash amount"))</x:f>
        <x:v>Ready</x:v>
      </x:c>
    </x:row>
    <x:row r="17" ht="23" customHeight="1">
      <x:c r="A17" s="30" t="str">
        <x:v>REC-09</x:v>
      </x:c>
      <x:c r="B17" s="30" t="str">
        <x:v>Illustrative client</x:v>
      </x:c>
      <x:c r="C17" s="31" t="n">
        <x:v>46356</x:v>
      </x:c>
      <x:c r="D17" s="31" t="n">
        <x:v>46360</x:v>
      </x:c>
      <x:c r="E17" s="31" t="n">
        <x:v>46360</x:v>
      </x:c>
      <x:c r="F17" s="31" t="n">
        <x:v>46388</x:v>
      </x:c>
      <x:c r="G17" s="31" t="n">
        <x:v>46388</x:v>
      </x:c>
      <x:c r="H17" s="31" t="n">
        <x:v>46388</x:v>
      </x:c>
      <x:c r="I17" s="31"/>
      <x:c r="J17" s="32" t="n">
        <x:v>65000</x:v>
      </x:c>
      <x:c r="K17" s="30" t="str">
        <x:v>Assumed approved</x:v>
      </x:c>
      <x:c r="L17" s="32" t="n">
        <x:v>0</x:v>
      </x:c>
      <x:c r="M17" s="36" t="n">
        <x:f>IF(COUNTA(A17:L17)=0,"",IF(ISNUMBER(I17),I17,IF('Cash calendar'!$B$8=1,IF(ISNUMBER(G17),G17,"n.a."),IF('Cash calendar'!$B$8=2,IF(ISNUMBER(H17),H17,"n.a."),"n.a."))))</x:f>
        <x:v>46388</x:v>
      </x:c>
      <x:c r="N17" s="2" t="str">
        <x:f>IF(COUNTA(A17:L17)=0,"",IF(AND(A17&lt;&gt;"",COUNTIFS($A$9:$A$108,A17)=1,ISNUMBER(J17),J17&gt;=0,ISNUMBER(M17),OR(I17="",ISNUMBER(I17))),"Ready","Check reference, date or cash amount"))</x:f>
        <x:v>Ready</x:v>
      </x:c>
    </x:row>
    <x:row r="18" ht="23" customHeight="1">
      <x:c r="A18" s="33" t="str">
        <x:v>REC-10</x:v>
      </x:c>
      <x:c r="B18" s="33" t="str">
        <x:v>Illustrative client</x:v>
      </x:c>
      <x:c r="C18" s="34" t="n">
        <x:v>46363</x:v>
      </x:c>
      <x:c r="D18" s="34" t="n">
        <x:v>46367</x:v>
      </x:c>
      <x:c r="E18" s="34" t="n">
        <x:v>46367</x:v>
      </x:c>
      <x:c r="F18" s="34" t="n">
        <x:v>46395</x:v>
      </x:c>
      <x:c r="G18" s="34" t="n">
        <x:v>46395</x:v>
      </x:c>
      <x:c r="H18" s="34" t="n">
        <x:v>46395</x:v>
      </x:c>
      <x:c r="I18" s="34"/>
      <x:c r="J18" s="35" t="n">
        <x:v>65000</x:v>
      </x:c>
      <x:c r="K18" s="33" t="str">
        <x:v>Assumed approved</x:v>
      </x:c>
      <x:c r="L18" s="35" t="n">
        <x:v>0</x:v>
      </x:c>
      <x:c r="M18" s="37" t="n">
        <x:f>IF(COUNTA(A18:L18)=0,"",IF(ISNUMBER(I18),I18,IF('Cash calendar'!$B$8=1,IF(ISNUMBER(G18),G18,"n.a."),IF('Cash calendar'!$B$8=2,IF(ISNUMBER(H18),H18,"n.a."),"n.a."))))</x:f>
        <x:v>46395</x:v>
      </x:c>
      <x:c r="N18" s="6" t="str">
        <x:f>IF(COUNTA(A18:L18)=0,"",IF(AND(A18&lt;&gt;"",COUNTIFS($A$9:$A$108,A18)=1,ISNUMBER(J18),J18&gt;=0,ISNUMBER(M18),OR(I18="",ISNUMBER(I18))),"Ready","Check reference, date or cash amount"))</x:f>
        <x:v>Ready</x:v>
      </x:c>
    </x:row>
    <x:row r="19" ht="23" customHeight="1">
      <x:c r="A19" s="30" t="str">
        <x:v>REC-11</x:v>
      </x:c>
      <x:c r="B19" s="30" t="str">
        <x:v>Illustrative client</x:v>
      </x:c>
      <x:c r="C19" s="31" t="n">
        <x:v>46370</x:v>
      </x:c>
      <x:c r="D19" s="31" t="n">
        <x:v>46374</x:v>
      </x:c>
      <x:c r="E19" s="31" t="n">
        <x:v>46374</x:v>
      </x:c>
      <x:c r="F19" s="31" t="n">
        <x:v>46402</x:v>
      </x:c>
      <x:c r="G19" s="31" t="n">
        <x:v>46402</x:v>
      </x:c>
      <x:c r="H19" s="31" t="n">
        <x:v>46402</x:v>
      </x:c>
      <x:c r="I19" s="31"/>
      <x:c r="J19" s="32" t="n">
        <x:v>65000</x:v>
      </x:c>
      <x:c r="K19" s="30" t="str">
        <x:v>Assumed approved</x:v>
      </x:c>
      <x:c r="L19" s="32" t="n">
        <x:v>0</x:v>
      </x:c>
      <x:c r="M19" s="36" t="n">
        <x:f>IF(COUNTA(A19:L19)=0,"",IF(ISNUMBER(I19),I19,IF('Cash calendar'!$B$8=1,IF(ISNUMBER(G19),G19,"n.a."),IF('Cash calendar'!$B$8=2,IF(ISNUMBER(H19),H19,"n.a."),"n.a."))))</x:f>
        <x:v>46402</x:v>
      </x:c>
      <x:c r="N19" s="2" t="str">
        <x:f>IF(COUNTA(A19:L19)=0,"",IF(AND(A19&lt;&gt;"",COUNTIFS($A$9:$A$108,A19)=1,ISNUMBER(J19),J19&gt;=0,ISNUMBER(M19),OR(I19="",ISNUMBER(I19))),"Ready","Check reference, date or cash amount"))</x:f>
        <x:v>Ready</x:v>
      </x:c>
    </x:row>
    <x:row r="20" ht="23" customHeight="1">
      <x:c r="A20" s="33" t="str">
        <x:v>REC-12</x:v>
      </x:c>
      <x:c r="B20" s="33" t="str">
        <x:v>Illustrative client</x:v>
      </x:c>
      <x:c r="C20" s="34" t="n">
        <x:v>46377</x:v>
      </x:c>
      <x:c r="D20" s="34" t="n">
        <x:v>46381</x:v>
      </x:c>
      <x:c r="E20" s="34" t="n">
        <x:v>46381</x:v>
      </x:c>
      <x:c r="F20" s="34" t="n">
        <x:v>46409</x:v>
      </x:c>
      <x:c r="G20" s="34" t="n">
        <x:v>46409</x:v>
      </x:c>
      <x:c r="H20" s="34" t="n">
        <x:v>46409</x:v>
      </x:c>
      <x:c r="I20" s="34"/>
      <x:c r="J20" s="35" t="n">
        <x:v>65000</x:v>
      </x:c>
      <x:c r="K20" s="33" t="str">
        <x:v>Assumed approved</x:v>
      </x:c>
      <x:c r="L20" s="35" t="n">
        <x:v>0</x:v>
      </x:c>
      <x:c r="M20" s="37" t="n">
        <x:f>IF(COUNTA(A20:L20)=0,"",IF(ISNUMBER(I20),I20,IF('Cash calendar'!$B$8=1,IF(ISNUMBER(G20),G20,"n.a."),IF('Cash calendar'!$B$8=2,IF(ISNUMBER(H20),H20,"n.a."),"n.a."))))</x:f>
        <x:v>46409</x:v>
      </x:c>
      <x:c r="N20" s="6" t="str">
        <x:f>IF(COUNTA(A20:L20)=0,"",IF(AND(A20&lt;&gt;"",COUNTIFS($A$9:$A$108,A20)=1,ISNUMBER(J20),J20&gt;=0,ISNUMBER(M20),OR(I20="",ISNUMBER(I20))),"Ready","Check reference, date or cash amount"))</x:f>
        <x:v>Ready</x:v>
      </x:c>
    </x:row>
    <x:row r="21" ht="23" customHeight="1">
      <x:c r="A21" s="30" t="str">
        <x:v>REC-13</x:v>
      </x:c>
      <x:c r="B21" s="30" t="str">
        <x:v>Illustrative client</x:v>
      </x:c>
      <x:c r="C21" s="31" t="n">
        <x:v>46384</x:v>
      </x:c>
      <x:c r="D21" s="31" t="n">
        <x:v>46388</x:v>
      </x:c>
      <x:c r="E21" s="31" t="n">
        <x:v>46388</x:v>
      </x:c>
      <x:c r="F21" s="31" t="n">
        <x:v>46416</x:v>
      </x:c>
      <x:c r="G21" s="31" t="n">
        <x:v>46416</x:v>
      </x:c>
      <x:c r="H21" s="31" t="n">
        <x:v>46416</x:v>
      </x:c>
      <x:c r="I21" s="31"/>
      <x:c r="J21" s="32" t="n">
        <x:v>65000</x:v>
      </x:c>
      <x:c r="K21" s="30" t="str">
        <x:v>Assumed approved</x:v>
      </x:c>
      <x:c r="L21" s="32" t="n">
        <x:v>0</x:v>
      </x:c>
      <x:c r="M21" s="36" t="n">
        <x:f>IF(COUNTA(A21:L21)=0,"",IF(ISNUMBER(I21),I21,IF('Cash calendar'!$B$8=1,IF(ISNUMBER(G21),G21,"n.a."),IF('Cash calendar'!$B$8=2,IF(ISNUMBER(H21),H21,"n.a."),"n.a."))))</x:f>
        <x:v>46416</x:v>
      </x:c>
      <x:c r="N21" s="2" t="str">
        <x:f>IF(COUNTA(A21:L21)=0,"",IF(AND(A21&lt;&gt;"",COUNTIFS($A$9:$A$108,A21)=1,ISNUMBER(J21),J21&gt;=0,ISNUMBER(M21),OR(I21="",ISNUMBER(I21))),"Ready","Check reference, date or cash amount"))</x:f>
        <x:v>Ready</x:v>
      </x:c>
    </x:row>
    <x:row r="22" ht="23" customHeight="1">
      <x:c r="A22" s="33"/>
      <x:c r="B22" s="33"/>
      <x:c r="C22" s="34"/>
      <x:c r="D22" s="34"/>
      <x:c r="E22" s="34"/>
      <x:c r="F22" s="34"/>
      <x:c r="G22" s="34"/>
      <x:c r="H22" s="34"/>
      <x:c r="I22" s="34"/>
      <x:c r="J22" s="35"/>
      <x:c r="K22" s="33"/>
      <x:c r="L22" s="35"/>
      <x:c r="M22" s="37" t="str">
        <x:f>IF(COUNTA(A22:L22)=0,"",IF(ISNUMBER(I22),I22,IF('Cash calendar'!$B$8=1,IF(ISNUMBER(G22),G22,"n.a."),IF('Cash calendar'!$B$8=2,IF(ISNUMBER(H22),H22,"n.a."),"n.a."))))</x:f>
      </x:c>
      <x:c r="N22" s="6" t="str">
        <x:f>IF(COUNTA(A22:L22)=0,"",IF(AND(A22&lt;&gt;"",COUNTIFS($A$9:$A$108,A22)=1,ISNUMBER(J22),J22&gt;=0,ISNUMBER(M22),OR(I22="",ISNUMBER(I22))),"Ready","Check reference, date or cash amount"))</x:f>
      </x:c>
    </x:row>
    <x:row r="23" ht="23" customHeight="1">
      <x:c r="A23" s="30"/>
      <x:c r="B23" s="30"/>
      <x:c r="C23" s="31"/>
      <x:c r="D23" s="31"/>
      <x:c r="E23" s="31"/>
      <x:c r="F23" s="31"/>
      <x:c r="G23" s="31"/>
      <x:c r="H23" s="31"/>
      <x:c r="I23" s="31"/>
      <x:c r="J23" s="32"/>
      <x:c r="K23" s="30"/>
      <x:c r="L23" s="32"/>
      <x:c r="M23" s="36" t="str">
        <x:f>IF(COUNTA(A23:L23)=0,"",IF(ISNUMBER(I23),I23,IF('Cash calendar'!$B$8=1,IF(ISNUMBER(G23),G23,"n.a."),IF('Cash calendar'!$B$8=2,IF(ISNUMBER(H23),H23,"n.a."),"n.a."))))</x:f>
      </x:c>
      <x:c r="N23" s="2" t="str">
        <x:f>IF(COUNTA(A23:L23)=0,"",IF(AND(A23&lt;&gt;"",COUNTIFS($A$9:$A$108,A23)=1,ISNUMBER(J23),J23&gt;=0,ISNUMBER(M23),OR(I23="",ISNUMBER(I23))),"Ready","Check reference, date or cash amount"))</x:f>
      </x:c>
    </x:row>
    <x:row r="24" ht="23" customHeight="1">
      <x:c r="A24" s="33"/>
      <x:c r="B24" s="33"/>
      <x:c r="C24" s="34"/>
      <x:c r="D24" s="34"/>
      <x:c r="E24" s="34"/>
      <x:c r="F24" s="34"/>
      <x:c r="G24" s="34"/>
      <x:c r="H24" s="34"/>
      <x:c r="I24" s="34"/>
      <x:c r="J24" s="35"/>
      <x:c r="K24" s="33"/>
      <x:c r="L24" s="35"/>
      <x:c r="M24" s="37" t="str">
        <x:f>IF(COUNTA(A24:L24)=0,"",IF(ISNUMBER(I24),I24,IF('Cash calendar'!$B$8=1,IF(ISNUMBER(G24),G24,"n.a."),IF('Cash calendar'!$B$8=2,IF(ISNUMBER(H24),H24,"n.a."),"n.a."))))</x:f>
      </x:c>
      <x:c r="N24" s="6" t="str">
        <x:f>IF(COUNTA(A24:L24)=0,"",IF(AND(A24&lt;&gt;"",COUNTIFS($A$9:$A$108,A24)=1,ISNUMBER(J24),J24&gt;=0,ISNUMBER(M24),OR(I24="",ISNUMBER(I24))),"Ready","Check reference, date or cash amount"))</x:f>
      </x:c>
    </x:row>
    <x:row r="25" ht="23" customHeight="1">
      <x:c r="A25" s="30"/>
      <x:c r="B25" s="30"/>
      <x:c r="C25" s="31"/>
      <x:c r="D25" s="31"/>
      <x:c r="E25" s="31"/>
      <x:c r="F25" s="31"/>
      <x:c r="G25" s="31"/>
      <x:c r="H25" s="31"/>
      <x:c r="I25" s="31"/>
      <x:c r="J25" s="32"/>
      <x:c r="K25" s="30"/>
      <x:c r="L25" s="32"/>
      <x:c r="M25" s="36" t="str">
        <x:f>IF(COUNTA(A25:L25)=0,"",IF(ISNUMBER(I25),I25,IF('Cash calendar'!$B$8=1,IF(ISNUMBER(G25),G25,"n.a."),IF('Cash calendar'!$B$8=2,IF(ISNUMBER(H25),H25,"n.a."),"n.a."))))</x:f>
      </x:c>
      <x:c r="N25" s="2" t="str">
        <x:f>IF(COUNTA(A25:L25)=0,"",IF(AND(A25&lt;&gt;"",COUNTIFS($A$9:$A$108,A25)=1,ISNUMBER(J25),J25&gt;=0,ISNUMBER(M25),OR(I25="",ISNUMBER(I25))),"Ready","Check reference, date or cash amount"))</x:f>
      </x:c>
    </x:row>
    <x:row r="26" ht="23" customHeight="1">
      <x:c r="A26" s="33"/>
      <x:c r="B26" s="33"/>
      <x:c r="C26" s="34"/>
      <x:c r="D26" s="34"/>
      <x:c r="E26" s="34"/>
      <x:c r="F26" s="34"/>
      <x:c r="G26" s="34"/>
      <x:c r="H26" s="34"/>
      <x:c r="I26" s="34"/>
      <x:c r="J26" s="35"/>
      <x:c r="K26" s="33"/>
      <x:c r="L26" s="35"/>
      <x:c r="M26" s="37" t="str">
        <x:f>IF(COUNTA(A26:L26)=0,"",IF(ISNUMBER(I26),I26,IF('Cash calendar'!$B$8=1,IF(ISNUMBER(G26),G26,"n.a."),IF('Cash calendar'!$B$8=2,IF(ISNUMBER(H26),H26,"n.a."),"n.a."))))</x:f>
      </x:c>
      <x:c r="N26" s="6" t="str">
        <x:f>IF(COUNTA(A26:L26)=0,"",IF(AND(A26&lt;&gt;"",COUNTIFS($A$9:$A$108,A26)=1,ISNUMBER(J26),J26&gt;=0,ISNUMBER(M26),OR(I26="",ISNUMBER(I26))),"Ready","Check reference, date or cash amount"))</x:f>
      </x:c>
    </x:row>
    <x:row r="27" ht="23" customHeight="1">
      <x:c r="A27" s="30"/>
      <x:c r="B27" s="30"/>
      <x:c r="C27" s="31"/>
      <x:c r="D27" s="31"/>
      <x:c r="E27" s="31"/>
      <x:c r="F27" s="31"/>
      <x:c r="G27" s="31"/>
      <x:c r="H27" s="31"/>
      <x:c r="I27" s="31"/>
      <x:c r="J27" s="32"/>
      <x:c r="K27" s="30"/>
      <x:c r="L27" s="32"/>
      <x:c r="M27" s="36" t="str">
        <x:f>IF(COUNTA(A27:L27)=0,"",IF(ISNUMBER(I27),I27,IF('Cash calendar'!$B$8=1,IF(ISNUMBER(G27),G27,"n.a."),IF('Cash calendar'!$B$8=2,IF(ISNUMBER(H27),H27,"n.a."),"n.a."))))</x:f>
      </x:c>
      <x:c r="N27" s="2" t="str">
        <x:f>IF(COUNTA(A27:L27)=0,"",IF(AND(A27&lt;&gt;"",COUNTIFS($A$9:$A$108,A27)=1,ISNUMBER(J27),J27&gt;=0,ISNUMBER(M27),OR(I27="",ISNUMBER(I27))),"Ready","Check reference, date or cash amount"))</x:f>
      </x:c>
    </x:row>
    <x:row r="28" ht="23" customHeight="1">
      <x:c r="A28" s="33"/>
      <x:c r="B28" s="33"/>
      <x:c r="C28" s="34"/>
      <x:c r="D28" s="34"/>
      <x:c r="E28" s="34"/>
      <x:c r="F28" s="34"/>
      <x:c r="G28" s="34"/>
      <x:c r="H28" s="34"/>
      <x:c r="I28" s="34"/>
      <x:c r="J28" s="35"/>
      <x:c r="K28" s="33"/>
      <x:c r="L28" s="35"/>
      <x:c r="M28" s="37" t="str">
        <x:f>IF(COUNTA(A28:L28)=0,"",IF(ISNUMBER(I28),I28,IF('Cash calendar'!$B$8=1,IF(ISNUMBER(G28),G28,"n.a."),IF('Cash calendar'!$B$8=2,IF(ISNUMBER(H28),H28,"n.a."),"n.a."))))</x:f>
      </x:c>
      <x:c r="N28" s="6" t="str">
        <x:f>IF(COUNTA(A28:L28)=0,"",IF(AND(A28&lt;&gt;"",COUNTIFS($A$9:$A$108,A28)=1,ISNUMBER(J28),J28&gt;=0,ISNUMBER(M28),OR(I28="",ISNUMBER(I28))),"Ready","Check reference, date or cash amount"))</x:f>
      </x:c>
    </x:row>
    <x:row r="29" ht="23" customHeight="1">
      <x:c r="A29" s="30"/>
      <x:c r="B29" s="30"/>
      <x:c r="C29" s="31"/>
      <x:c r="D29" s="31"/>
      <x:c r="E29" s="31"/>
      <x:c r="F29" s="31"/>
      <x:c r="G29" s="31"/>
      <x:c r="H29" s="31"/>
      <x:c r="I29" s="31"/>
      <x:c r="J29" s="32"/>
      <x:c r="K29" s="30"/>
      <x:c r="L29" s="32"/>
      <x:c r="M29" s="36" t="str">
        <x:f>IF(COUNTA(A29:L29)=0,"",IF(ISNUMBER(I29),I29,IF('Cash calendar'!$B$8=1,IF(ISNUMBER(G29),G29,"n.a."),IF('Cash calendar'!$B$8=2,IF(ISNUMBER(H29),H29,"n.a."),"n.a."))))</x:f>
      </x:c>
      <x:c r="N29" s="2" t="str">
        <x:f>IF(COUNTA(A29:L29)=0,"",IF(AND(A29&lt;&gt;"",COUNTIFS($A$9:$A$108,A29)=1,ISNUMBER(J29),J29&gt;=0,ISNUMBER(M29),OR(I29="",ISNUMBER(I29))),"Ready","Check reference, date or cash amount"))</x:f>
      </x:c>
    </x:row>
    <x:row r="30" ht="23" customHeight="1">
      <x:c r="A30" s="33"/>
      <x:c r="B30" s="33"/>
      <x:c r="C30" s="34"/>
      <x:c r="D30" s="34"/>
      <x:c r="E30" s="34"/>
      <x:c r="F30" s="34"/>
      <x:c r="G30" s="34"/>
      <x:c r="H30" s="34"/>
      <x:c r="I30" s="34"/>
      <x:c r="J30" s="35"/>
      <x:c r="K30" s="33"/>
      <x:c r="L30" s="35"/>
      <x:c r="M30" s="37" t="str">
        <x:f>IF(COUNTA(A30:L30)=0,"",IF(ISNUMBER(I30),I30,IF('Cash calendar'!$B$8=1,IF(ISNUMBER(G30),G30,"n.a."),IF('Cash calendar'!$B$8=2,IF(ISNUMBER(H30),H30,"n.a."),"n.a."))))</x:f>
      </x:c>
      <x:c r="N30" s="6" t="str">
        <x:f>IF(COUNTA(A30:L30)=0,"",IF(AND(A30&lt;&gt;"",COUNTIFS($A$9:$A$108,A30)=1,ISNUMBER(J30),J30&gt;=0,ISNUMBER(M30),OR(I30="",ISNUMBER(I30))),"Ready","Check reference, date or cash amount"))</x:f>
      </x:c>
    </x:row>
    <x:row r="31" ht="23" customHeight="1">
      <x:c r="A31" s="30"/>
      <x:c r="B31" s="30"/>
      <x:c r="C31" s="31"/>
      <x:c r="D31" s="31"/>
      <x:c r="E31" s="31"/>
      <x:c r="F31" s="31"/>
      <x:c r="G31" s="31"/>
      <x:c r="H31" s="31"/>
      <x:c r="I31" s="31"/>
      <x:c r="J31" s="32"/>
      <x:c r="K31" s="30"/>
      <x:c r="L31" s="32"/>
      <x:c r="M31" s="36" t="str">
        <x:f>IF(COUNTA(A31:L31)=0,"",IF(ISNUMBER(I31),I31,IF('Cash calendar'!$B$8=1,IF(ISNUMBER(G31),G31,"n.a."),IF('Cash calendar'!$B$8=2,IF(ISNUMBER(H31),H31,"n.a."),"n.a."))))</x:f>
      </x:c>
      <x:c r="N31" s="2" t="str">
        <x:f>IF(COUNTA(A31:L31)=0,"",IF(AND(A31&lt;&gt;"",COUNTIFS($A$9:$A$108,A31)=1,ISNUMBER(J31),J31&gt;=0,ISNUMBER(M31),OR(I31="",ISNUMBER(I31))),"Ready","Check reference, date or cash amount"))</x:f>
      </x:c>
    </x:row>
    <x:row r="32" ht="23" customHeight="1">
      <x:c r="A32" s="33"/>
      <x:c r="B32" s="33"/>
      <x:c r="C32" s="34"/>
      <x:c r="D32" s="34"/>
      <x:c r="E32" s="34"/>
      <x:c r="F32" s="34"/>
      <x:c r="G32" s="34"/>
      <x:c r="H32" s="34"/>
      <x:c r="I32" s="34"/>
      <x:c r="J32" s="35"/>
      <x:c r="K32" s="33"/>
      <x:c r="L32" s="35"/>
      <x:c r="M32" s="37" t="str">
        <x:f>IF(COUNTA(A32:L32)=0,"",IF(ISNUMBER(I32),I32,IF('Cash calendar'!$B$8=1,IF(ISNUMBER(G32),G32,"n.a."),IF('Cash calendar'!$B$8=2,IF(ISNUMBER(H32),H32,"n.a."),"n.a."))))</x:f>
      </x:c>
      <x:c r="N32" s="6" t="str">
        <x:f>IF(COUNTA(A32:L32)=0,"",IF(AND(A32&lt;&gt;"",COUNTIFS($A$9:$A$108,A32)=1,ISNUMBER(J32),J32&gt;=0,ISNUMBER(M32),OR(I32="",ISNUMBER(I32))),"Ready","Check reference, date or cash amount"))</x:f>
      </x:c>
    </x:row>
    <x:row r="33" ht="23" customHeight="1">
      <x:c r="A33" s="30"/>
      <x:c r="B33" s="30"/>
      <x:c r="C33" s="31"/>
      <x:c r="D33" s="31"/>
      <x:c r="E33" s="31"/>
      <x:c r="F33" s="31"/>
      <x:c r="G33" s="31"/>
      <x:c r="H33" s="31"/>
      <x:c r="I33" s="31"/>
      <x:c r="J33" s="32"/>
      <x:c r="K33" s="30"/>
      <x:c r="L33" s="32"/>
      <x:c r="M33" s="36" t="str">
        <x:f>IF(COUNTA(A33:L33)=0,"",IF(ISNUMBER(I33),I33,IF('Cash calendar'!$B$8=1,IF(ISNUMBER(G33),G33,"n.a."),IF('Cash calendar'!$B$8=2,IF(ISNUMBER(H33),H33,"n.a."),"n.a."))))</x:f>
      </x:c>
      <x:c r="N33" s="2" t="str">
        <x:f>IF(COUNTA(A33:L33)=0,"",IF(AND(A33&lt;&gt;"",COUNTIFS($A$9:$A$108,A33)=1,ISNUMBER(J33),J33&gt;=0,ISNUMBER(M33),OR(I33="",ISNUMBER(I33))),"Ready","Check reference, date or cash amount"))</x:f>
      </x:c>
    </x:row>
    <x:row r="34" ht="23" customHeight="1">
      <x:c r="A34" s="33"/>
      <x:c r="B34" s="33"/>
      <x:c r="C34" s="34"/>
      <x:c r="D34" s="34"/>
      <x:c r="E34" s="34"/>
      <x:c r="F34" s="34"/>
      <x:c r="G34" s="34"/>
      <x:c r="H34" s="34"/>
      <x:c r="I34" s="34"/>
      <x:c r="J34" s="35"/>
      <x:c r="K34" s="33"/>
      <x:c r="L34" s="35"/>
      <x:c r="M34" s="37" t="str">
        <x:f>IF(COUNTA(A34:L34)=0,"",IF(ISNUMBER(I34),I34,IF('Cash calendar'!$B$8=1,IF(ISNUMBER(G34),G34,"n.a."),IF('Cash calendar'!$B$8=2,IF(ISNUMBER(H34),H34,"n.a."),"n.a."))))</x:f>
      </x:c>
      <x:c r="N34" s="6" t="str">
        <x:f>IF(COUNTA(A34:L34)=0,"",IF(AND(A34&lt;&gt;"",COUNTIFS($A$9:$A$108,A34)=1,ISNUMBER(J34),J34&gt;=0,ISNUMBER(M34),OR(I34="",ISNUMBER(I34))),"Ready","Check reference, date or cash amount"))</x:f>
      </x:c>
    </x:row>
    <x:row r="35" ht="23" customHeight="1">
      <x:c r="A35" s="30"/>
      <x:c r="B35" s="30"/>
      <x:c r="C35" s="31"/>
      <x:c r="D35" s="31"/>
      <x:c r="E35" s="31"/>
      <x:c r="F35" s="31"/>
      <x:c r="G35" s="31"/>
      <x:c r="H35" s="31"/>
      <x:c r="I35" s="31"/>
      <x:c r="J35" s="32"/>
      <x:c r="K35" s="30"/>
      <x:c r="L35" s="32"/>
      <x:c r="M35" s="36" t="str">
        <x:f>IF(COUNTA(A35:L35)=0,"",IF(ISNUMBER(I35),I35,IF('Cash calendar'!$B$8=1,IF(ISNUMBER(G35),G35,"n.a."),IF('Cash calendar'!$B$8=2,IF(ISNUMBER(H35),H35,"n.a."),"n.a."))))</x:f>
      </x:c>
      <x:c r="N35" s="2" t="str">
        <x:f>IF(COUNTA(A35:L35)=0,"",IF(AND(A35&lt;&gt;"",COUNTIFS($A$9:$A$108,A35)=1,ISNUMBER(J35),J35&gt;=0,ISNUMBER(M35),OR(I35="",ISNUMBER(I35))),"Ready","Check reference, date or cash amount"))</x:f>
      </x:c>
    </x:row>
    <x:row r="36" ht="23" customHeight="1">
      <x:c r="A36" s="33"/>
      <x:c r="B36" s="33"/>
      <x:c r="C36" s="34"/>
      <x:c r="D36" s="34"/>
      <x:c r="E36" s="34"/>
      <x:c r="F36" s="34"/>
      <x:c r="G36" s="34"/>
      <x:c r="H36" s="34"/>
      <x:c r="I36" s="34"/>
      <x:c r="J36" s="35"/>
      <x:c r="K36" s="33"/>
      <x:c r="L36" s="35"/>
      <x:c r="M36" s="37" t="str">
        <x:f>IF(COUNTA(A36:L36)=0,"",IF(ISNUMBER(I36),I36,IF('Cash calendar'!$B$8=1,IF(ISNUMBER(G36),G36,"n.a."),IF('Cash calendar'!$B$8=2,IF(ISNUMBER(H36),H36,"n.a."),"n.a."))))</x:f>
      </x:c>
      <x:c r="N36" s="6" t="str">
        <x:f>IF(COUNTA(A36:L36)=0,"",IF(AND(A36&lt;&gt;"",COUNTIFS($A$9:$A$108,A36)=1,ISNUMBER(J36),J36&gt;=0,ISNUMBER(M36),OR(I36="",ISNUMBER(I36))),"Ready","Check reference, date or cash amount"))</x:f>
      </x:c>
    </x:row>
    <x:row r="37" ht="23" customHeight="1">
      <x:c r="A37" s="30"/>
      <x:c r="B37" s="30"/>
      <x:c r="C37" s="31"/>
      <x:c r="D37" s="31"/>
      <x:c r="E37" s="31"/>
      <x:c r="F37" s="31"/>
      <x:c r="G37" s="31"/>
      <x:c r="H37" s="31"/>
      <x:c r="I37" s="31"/>
      <x:c r="J37" s="32"/>
      <x:c r="K37" s="30"/>
      <x:c r="L37" s="32"/>
      <x:c r="M37" s="36" t="str">
        <x:f>IF(COUNTA(A37:L37)=0,"",IF(ISNUMBER(I37),I37,IF('Cash calendar'!$B$8=1,IF(ISNUMBER(G37),G37,"n.a."),IF('Cash calendar'!$B$8=2,IF(ISNUMBER(H37),H37,"n.a."),"n.a."))))</x:f>
      </x:c>
      <x:c r="N37" s="2" t="str">
        <x:f>IF(COUNTA(A37:L37)=0,"",IF(AND(A37&lt;&gt;"",COUNTIFS($A$9:$A$108,A37)=1,ISNUMBER(J37),J37&gt;=0,ISNUMBER(M37),OR(I37="",ISNUMBER(I37))),"Ready","Check reference, date or cash amount"))</x:f>
      </x:c>
    </x:row>
    <x:row r="38" ht="23" customHeight="1">
      <x:c r="A38" s="33"/>
      <x:c r="B38" s="33"/>
      <x:c r="C38" s="34"/>
      <x:c r="D38" s="34"/>
      <x:c r="E38" s="34"/>
      <x:c r="F38" s="34"/>
      <x:c r="G38" s="34"/>
      <x:c r="H38" s="34"/>
      <x:c r="I38" s="34"/>
      <x:c r="J38" s="35"/>
      <x:c r="K38" s="33"/>
      <x:c r="L38" s="35"/>
      <x:c r="M38" s="37" t="str">
        <x:f>IF(COUNTA(A38:L38)=0,"",IF(ISNUMBER(I38),I38,IF('Cash calendar'!$B$8=1,IF(ISNUMBER(G38),G38,"n.a."),IF('Cash calendar'!$B$8=2,IF(ISNUMBER(H38),H38,"n.a."),"n.a."))))</x:f>
      </x:c>
      <x:c r="N38" s="6" t="str">
        <x:f>IF(COUNTA(A38:L38)=0,"",IF(AND(A38&lt;&gt;"",COUNTIFS($A$9:$A$108,A38)=1,ISNUMBER(J38),J38&gt;=0,ISNUMBER(M38),OR(I38="",ISNUMBER(I38))),"Ready","Check reference, date or cash amount"))</x:f>
      </x:c>
    </x:row>
    <x:row r="39" ht="23" customHeight="1">
      <x:c r="A39" s="30"/>
      <x:c r="B39" s="30"/>
      <x:c r="C39" s="31"/>
      <x:c r="D39" s="31"/>
      <x:c r="E39" s="31"/>
      <x:c r="F39" s="31"/>
      <x:c r="G39" s="31"/>
      <x:c r="H39" s="31"/>
      <x:c r="I39" s="31"/>
      <x:c r="J39" s="32"/>
      <x:c r="K39" s="30"/>
      <x:c r="L39" s="32"/>
      <x:c r="M39" s="36" t="str">
        <x:f>IF(COUNTA(A39:L39)=0,"",IF(ISNUMBER(I39),I39,IF('Cash calendar'!$B$8=1,IF(ISNUMBER(G39),G39,"n.a."),IF('Cash calendar'!$B$8=2,IF(ISNUMBER(H39),H39,"n.a."),"n.a."))))</x:f>
      </x:c>
      <x:c r="N39" s="2" t="str">
        <x:f>IF(COUNTA(A39:L39)=0,"",IF(AND(A39&lt;&gt;"",COUNTIFS($A$9:$A$108,A39)=1,ISNUMBER(J39),J39&gt;=0,ISNUMBER(M39),OR(I39="",ISNUMBER(I39))),"Ready","Check reference, date or cash amount"))</x:f>
      </x:c>
    </x:row>
    <x:row r="40" ht="23" customHeight="1">
      <x:c r="A40" s="33"/>
      <x:c r="B40" s="33"/>
      <x:c r="C40" s="34"/>
      <x:c r="D40" s="34"/>
      <x:c r="E40" s="34"/>
      <x:c r="F40" s="34"/>
      <x:c r="G40" s="34"/>
      <x:c r="H40" s="34"/>
      <x:c r="I40" s="34"/>
      <x:c r="J40" s="35"/>
      <x:c r="K40" s="33"/>
      <x:c r="L40" s="35"/>
      <x:c r="M40" s="37" t="str">
        <x:f>IF(COUNTA(A40:L40)=0,"",IF(ISNUMBER(I40),I40,IF('Cash calendar'!$B$8=1,IF(ISNUMBER(G40),G40,"n.a."),IF('Cash calendar'!$B$8=2,IF(ISNUMBER(H40),H40,"n.a."),"n.a."))))</x:f>
      </x:c>
      <x:c r="N40" s="6" t="str">
        <x:f>IF(COUNTA(A40:L40)=0,"",IF(AND(A40&lt;&gt;"",COUNTIFS($A$9:$A$108,A40)=1,ISNUMBER(J40),J40&gt;=0,ISNUMBER(M40),OR(I40="",ISNUMBER(I40))),"Ready","Check reference, date or cash amount"))</x:f>
      </x:c>
    </x:row>
    <x:row r="41" ht="23" customHeight="1">
      <x:c r="A41" s="30"/>
      <x:c r="B41" s="30"/>
      <x:c r="C41" s="31"/>
      <x:c r="D41" s="31"/>
      <x:c r="E41" s="31"/>
      <x:c r="F41" s="31"/>
      <x:c r="G41" s="31"/>
      <x:c r="H41" s="31"/>
      <x:c r="I41" s="31"/>
      <x:c r="J41" s="32"/>
      <x:c r="K41" s="30"/>
      <x:c r="L41" s="32"/>
      <x:c r="M41" s="36" t="str">
        <x:f>IF(COUNTA(A41:L41)=0,"",IF(ISNUMBER(I41),I41,IF('Cash calendar'!$B$8=1,IF(ISNUMBER(G41),G41,"n.a."),IF('Cash calendar'!$B$8=2,IF(ISNUMBER(H41),H41,"n.a."),"n.a."))))</x:f>
      </x:c>
      <x:c r="N41" s="2" t="str">
        <x:f>IF(COUNTA(A41:L41)=0,"",IF(AND(A41&lt;&gt;"",COUNTIFS($A$9:$A$108,A41)=1,ISNUMBER(J41),J41&gt;=0,ISNUMBER(M41),OR(I41="",ISNUMBER(I41))),"Ready","Check reference, date or cash amount"))</x:f>
      </x:c>
    </x:row>
    <x:row r="42" ht="23" customHeight="1">
      <x:c r="A42" s="33"/>
      <x:c r="B42" s="33"/>
      <x:c r="C42" s="34"/>
      <x:c r="D42" s="34"/>
      <x:c r="E42" s="34"/>
      <x:c r="F42" s="34"/>
      <x:c r="G42" s="34"/>
      <x:c r="H42" s="34"/>
      <x:c r="I42" s="34"/>
      <x:c r="J42" s="35"/>
      <x:c r="K42" s="33"/>
      <x:c r="L42" s="35"/>
      <x:c r="M42" s="37" t="str">
        <x:f>IF(COUNTA(A42:L42)=0,"",IF(ISNUMBER(I42),I42,IF('Cash calendar'!$B$8=1,IF(ISNUMBER(G42),G42,"n.a."),IF('Cash calendar'!$B$8=2,IF(ISNUMBER(H42),H42,"n.a."),"n.a."))))</x:f>
      </x:c>
      <x:c r="N42" s="6" t="str">
        <x:f>IF(COUNTA(A42:L42)=0,"",IF(AND(A42&lt;&gt;"",COUNTIFS($A$9:$A$108,A42)=1,ISNUMBER(J42),J42&gt;=0,ISNUMBER(M42),OR(I42="",ISNUMBER(I42))),"Ready","Check reference, date or cash amount"))</x:f>
      </x:c>
    </x:row>
    <x:row r="43" ht="23" customHeight="1">
      <x:c r="A43" s="30"/>
      <x:c r="B43" s="30"/>
      <x:c r="C43" s="31"/>
      <x:c r="D43" s="31"/>
      <x:c r="E43" s="31"/>
      <x:c r="F43" s="31"/>
      <x:c r="G43" s="31"/>
      <x:c r="H43" s="31"/>
      <x:c r="I43" s="31"/>
      <x:c r="J43" s="32"/>
      <x:c r="K43" s="30"/>
      <x:c r="L43" s="32"/>
      <x:c r="M43" s="36" t="str">
        <x:f>IF(COUNTA(A43:L43)=0,"",IF(ISNUMBER(I43),I43,IF('Cash calendar'!$B$8=1,IF(ISNUMBER(G43),G43,"n.a."),IF('Cash calendar'!$B$8=2,IF(ISNUMBER(H43),H43,"n.a."),"n.a."))))</x:f>
      </x:c>
      <x:c r="N43" s="2" t="str">
        <x:f>IF(COUNTA(A43:L43)=0,"",IF(AND(A43&lt;&gt;"",COUNTIFS($A$9:$A$108,A43)=1,ISNUMBER(J43),J43&gt;=0,ISNUMBER(M43),OR(I43="",ISNUMBER(I43))),"Ready","Check reference, date or cash amount"))</x:f>
      </x:c>
    </x:row>
    <x:row r="44" ht="23" customHeight="1">
      <x:c r="A44" s="33"/>
      <x:c r="B44" s="33"/>
      <x:c r="C44" s="34"/>
      <x:c r="D44" s="34"/>
      <x:c r="E44" s="34"/>
      <x:c r="F44" s="34"/>
      <x:c r="G44" s="34"/>
      <x:c r="H44" s="34"/>
      <x:c r="I44" s="34"/>
      <x:c r="J44" s="35"/>
      <x:c r="K44" s="33"/>
      <x:c r="L44" s="35"/>
      <x:c r="M44" s="37" t="str">
        <x:f>IF(COUNTA(A44:L44)=0,"",IF(ISNUMBER(I44),I44,IF('Cash calendar'!$B$8=1,IF(ISNUMBER(G44),G44,"n.a."),IF('Cash calendar'!$B$8=2,IF(ISNUMBER(H44),H44,"n.a."),"n.a."))))</x:f>
      </x:c>
      <x:c r="N44" s="6" t="str">
        <x:f>IF(COUNTA(A44:L44)=0,"",IF(AND(A44&lt;&gt;"",COUNTIFS($A$9:$A$108,A44)=1,ISNUMBER(J44),J44&gt;=0,ISNUMBER(M44),OR(I44="",ISNUMBER(I44))),"Ready","Check reference, date or cash amount"))</x:f>
      </x:c>
    </x:row>
    <x:row r="45" ht="23" customHeight="1">
      <x:c r="A45" s="30"/>
      <x:c r="B45" s="30"/>
      <x:c r="C45" s="31"/>
      <x:c r="D45" s="31"/>
      <x:c r="E45" s="31"/>
      <x:c r="F45" s="31"/>
      <x:c r="G45" s="31"/>
      <x:c r="H45" s="31"/>
      <x:c r="I45" s="31"/>
      <x:c r="J45" s="32"/>
      <x:c r="K45" s="30"/>
      <x:c r="L45" s="32"/>
      <x:c r="M45" s="36" t="str">
        <x:f>IF(COUNTA(A45:L45)=0,"",IF(ISNUMBER(I45),I45,IF('Cash calendar'!$B$8=1,IF(ISNUMBER(G45),G45,"n.a."),IF('Cash calendar'!$B$8=2,IF(ISNUMBER(H45),H45,"n.a."),"n.a."))))</x:f>
      </x:c>
      <x:c r="N45" s="2" t="str">
        <x:f>IF(COUNTA(A45:L45)=0,"",IF(AND(A45&lt;&gt;"",COUNTIFS($A$9:$A$108,A45)=1,ISNUMBER(J45),J45&gt;=0,ISNUMBER(M45),OR(I45="",ISNUMBER(I45))),"Ready","Check reference, date or cash amount"))</x:f>
      </x:c>
    </x:row>
    <x:row r="46" ht="23" customHeight="1">
      <x:c r="A46" s="33"/>
      <x:c r="B46" s="33"/>
      <x:c r="C46" s="34"/>
      <x:c r="D46" s="34"/>
      <x:c r="E46" s="34"/>
      <x:c r="F46" s="34"/>
      <x:c r="G46" s="34"/>
      <x:c r="H46" s="34"/>
      <x:c r="I46" s="34"/>
      <x:c r="J46" s="35"/>
      <x:c r="K46" s="33"/>
      <x:c r="L46" s="35"/>
      <x:c r="M46" s="37" t="str">
        <x:f>IF(COUNTA(A46:L46)=0,"",IF(ISNUMBER(I46),I46,IF('Cash calendar'!$B$8=1,IF(ISNUMBER(G46),G46,"n.a."),IF('Cash calendar'!$B$8=2,IF(ISNUMBER(H46),H46,"n.a."),"n.a."))))</x:f>
      </x:c>
      <x:c r="N46" s="6" t="str">
        <x:f>IF(COUNTA(A46:L46)=0,"",IF(AND(A46&lt;&gt;"",COUNTIFS($A$9:$A$108,A46)=1,ISNUMBER(J46),J46&gt;=0,ISNUMBER(M46),OR(I46="",ISNUMBER(I46))),"Ready","Check reference, date or cash amount"))</x:f>
      </x:c>
    </x:row>
    <x:row r="47" ht="23" customHeight="1">
      <x:c r="A47" s="30"/>
      <x:c r="B47" s="30"/>
      <x:c r="C47" s="31"/>
      <x:c r="D47" s="31"/>
      <x:c r="E47" s="31"/>
      <x:c r="F47" s="31"/>
      <x:c r="G47" s="31"/>
      <x:c r="H47" s="31"/>
      <x:c r="I47" s="31"/>
      <x:c r="J47" s="32"/>
      <x:c r="K47" s="30"/>
      <x:c r="L47" s="32"/>
      <x:c r="M47" s="36" t="str">
        <x:f>IF(COUNTA(A47:L47)=0,"",IF(ISNUMBER(I47),I47,IF('Cash calendar'!$B$8=1,IF(ISNUMBER(G47),G47,"n.a."),IF('Cash calendar'!$B$8=2,IF(ISNUMBER(H47),H47,"n.a."),"n.a."))))</x:f>
      </x:c>
      <x:c r="N47" s="2" t="str">
        <x:f>IF(COUNTA(A47:L47)=0,"",IF(AND(A47&lt;&gt;"",COUNTIFS($A$9:$A$108,A47)=1,ISNUMBER(J47),J47&gt;=0,ISNUMBER(M47),OR(I47="",ISNUMBER(I47))),"Ready","Check reference, date or cash amount"))</x:f>
      </x:c>
    </x:row>
    <x:row r="48" ht="23" customHeight="1">
      <x:c r="A48" s="33"/>
      <x:c r="B48" s="33"/>
      <x:c r="C48" s="34"/>
      <x:c r="D48" s="34"/>
      <x:c r="E48" s="34"/>
      <x:c r="F48" s="34"/>
      <x:c r="G48" s="34"/>
      <x:c r="H48" s="34"/>
      <x:c r="I48" s="34"/>
      <x:c r="J48" s="35"/>
      <x:c r="K48" s="33"/>
      <x:c r="L48" s="35"/>
      <x:c r="M48" s="37" t="str">
        <x:f>IF(COUNTA(A48:L48)=0,"",IF(ISNUMBER(I48),I48,IF('Cash calendar'!$B$8=1,IF(ISNUMBER(G48),G48,"n.a."),IF('Cash calendar'!$B$8=2,IF(ISNUMBER(H48),H48,"n.a."),"n.a."))))</x:f>
      </x:c>
      <x:c r="N48" s="6" t="str">
        <x:f>IF(COUNTA(A48:L48)=0,"",IF(AND(A48&lt;&gt;"",COUNTIFS($A$9:$A$108,A48)=1,ISNUMBER(J48),J48&gt;=0,ISNUMBER(M48),OR(I48="",ISNUMBER(I48))),"Ready","Check reference, date or cash amount"))</x:f>
      </x:c>
    </x:row>
    <x:row r="49" ht="23" customHeight="1">
      <x:c r="A49" s="30"/>
      <x:c r="B49" s="30"/>
      <x:c r="C49" s="31"/>
      <x:c r="D49" s="31"/>
      <x:c r="E49" s="31"/>
      <x:c r="F49" s="31"/>
      <x:c r="G49" s="31"/>
      <x:c r="H49" s="31"/>
      <x:c r="I49" s="31"/>
      <x:c r="J49" s="32"/>
      <x:c r="K49" s="30"/>
      <x:c r="L49" s="32"/>
      <x:c r="M49" s="36" t="str">
        <x:f>IF(COUNTA(A49:L49)=0,"",IF(ISNUMBER(I49),I49,IF('Cash calendar'!$B$8=1,IF(ISNUMBER(G49),G49,"n.a."),IF('Cash calendar'!$B$8=2,IF(ISNUMBER(H49),H49,"n.a."),"n.a."))))</x:f>
      </x:c>
      <x:c r="N49" s="2" t="str">
        <x:f>IF(COUNTA(A49:L49)=0,"",IF(AND(A49&lt;&gt;"",COUNTIFS($A$9:$A$108,A49)=1,ISNUMBER(J49),J49&gt;=0,ISNUMBER(M49),OR(I49="",ISNUMBER(I49))),"Ready","Check reference, date or cash amount"))</x:f>
      </x:c>
    </x:row>
    <x:row r="50" ht="23" customHeight="1">
      <x:c r="A50" s="33"/>
      <x:c r="B50" s="33"/>
      <x:c r="C50" s="34"/>
      <x:c r="D50" s="34"/>
      <x:c r="E50" s="34"/>
      <x:c r="F50" s="34"/>
      <x:c r="G50" s="34"/>
      <x:c r="H50" s="34"/>
      <x:c r="I50" s="34"/>
      <x:c r="J50" s="35"/>
      <x:c r="K50" s="33"/>
      <x:c r="L50" s="35"/>
      <x:c r="M50" s="37" t="str">
        <x:f>IF(COUNTA(A50:L50)=0,"",IF(ISNUMBER(I50),I50,IF('Cash calendar'!$B$8=1,IF(ISNUMBER(G50),G50,"n.a."),IF('Cash calendar'!$B$8=2,IF(ISNUMBER(H50),H50,"n.a."),"n.a."))))</x:f>
      </x:c>
      <x:c r="N50" s="6" t="str">
        <x:f>IF(COUNTA(A50:L50)=0,"",IF(AND(A50&lt;&gt;"",COUNTIFS($A$9:$A$108,A50)=1,ISNUMBER(J50),J50&gt;=0,ISNUMBER(M50),OR(I50="",ISNUMBER(I50))),"Ready","Check reference, date or cash amount"))</x:f>
      </x:c>
    </x:row>
    <x:row r="51" ht="23" customHeight="1">
      <x:c r="A51" s="30"/>
      <x:c r="B51" s="30"/>
      <x:c r="C51" s="31"/>
      <x:c r="D51" s="31"/>
      <x:c r="E51" s="31"/>
      <x:c r="F51" s="31"/>
      <x:c r="G51" s="31"/>
      <x:c r="H51" s="31"/>
      <x:c r="I51" s="31"/>
      <x:c r="J51" s="32"/>
      <x:c r="K51" s="30"/>
      <x:c r="L51" s="32"/>
      <x:c r="M51" s="36" t="str">
        <x:f>IF(COUNTA(A51:L51)=0,"",IF(ISNUMBER(I51),I51,IF('Cash calendar'!$B$8=1,IF(ISNUMBER(G51),G51,"n.a."),IF('Cash calendar'!$B$8=2,IF(ISNUMBER(H51),H51,"n.a."),"n.a."))))</x:f>
      </x:c>
      <x:c r="N51" s="2" t="str">
        <x:f>IF(COUNTA(A51:L51)=0,"",IF(AND(A51&lt;&gt;"",COUNTIFS($A$9:$A$108,A51)=1,ISNUMBER(J51),J51&gt;=0,ISNUMBER(M51),OR(I51="",ISNUMBER(I51))),"Ready","Check reference, date or cash amount"))</x:f>
      </x:c>
    </x:row>
    <x:row r="52" ht="23" customHeight="1">
      <x:c r="A52" s="33"/>
      <x:c r="B52" s="33"/>
      <x:c r="C52" s="34"/>
      <x:c r="D52" s="34"/>
      <x:c r="E52" s="34"/>
      <x:c r="F52" s="34"/>
      <x:c r="G52" s="34"/>
      <x:c r="H52" s="34"/>
      <x:c r="I52" s="34"/>
      <x:c r="J52" s="35"/>
      <x:c r="K52" s="33"/>
      <x:c r="L52" s="35"/>
      <x:c r="M52" s="37" t="str">
        <x:f>IF(COUNTA(A52:L52)=0,"",IF(ISNUMBER(I52),I52,IF('Cash calendar'!$B$8=1,IF(ISNUMBER(G52),G52,"n.a."),IF('Cash calendar'!$B$8=2,IF(ISNUMBER(H52),H52,"n.a."),"n.a."))))</x:f>
      </x:c>
      <x:c r="N52" s="6" t="str">
        <x:f>IF(COUNTA(A52:L52)=0,"",IF(AND(A52&lt;&gt;"",COUNTIFS($A$9:$A$108,A52)=1,ISNUMBER(J52),J52&gt;=0,ISNUMBER(M52),OR(I52="",ISNUMBER(I52))),"Ready","Check reference, date or cash amount"))</x:f>
      </x:c>
    </x:row>
    <x:row r="53" ht="23" customHeight="1">
      <x:c r="A53" s="30"/>
      <x:c r="B53" s="30"/>
      <x:c r="C53" s="31"/>
      <x:c r="D53" s="31"/>
      <x:c r="E53" s="31"/>
      <x:c r="F53" s="31"/>
      <x:c r="G53" s="31"/>
      <x:c r="H53" s="31"/>
      <x:c r="I53" s="31"/>
      <x:c r="J53" s="32"/>
      <x:c r="K53" s="30"/>
      <x:c r="L53" s="32"/>
      <x:c r="M53" s="36" t="str">
        <x:f>IF(COUNTA(A53:L53)=0,"",IF(ISNUMBER(I53),I53,IF('Cash calendar'!$B$8=1,IF(ISNUMBER(G53),G53,"n.a."),IF('Cash calendar'!$B$8=2,IF(ISNUMBER(H53),H53,"n.a."),"n.a."))))</x:f>
      </x:c>
      <x:c r="N53" s="2" t="str">
        <x:f>IF(COUNTA(A53:L53)=0,"",IF(AND(A53&lt;&gt;"",COUNTIFS($A$9:$A$108,A53)=1,ISNUMBER(J53),J53&gt;=0,ISNUMBER(M53),OR(I53="",ISNUMBER(I53))),"Ready","Check reference, date or cash amount"))</x:f>
      </x:c>
    </x:row>
    <x:row r="54" ht="23" customHeight="1">
      <x:c r="A54" s="33"/>
      <x:c r="B54" s="33"/>
      <x:c r="C54" s="34"/>
      <x:c r="D54" s="34"/>
      <x:c r="E54" s="34"/>
      <x:c r="F54" s="34"/>
      <x:c r="G54" s="34"/>
      <x:c r="H54" s="34"/>
      <x:c r="I54" s="34"/>
      <x:c r="J54" s="35"/>
      <x:c r="K54" s="33"/>
      <x:c r="L54" s="35"/>
      <x:c r="M54" s="37" t="str">
        <x:f>IF(COUNTA(A54:L54)=0,"",IF(ISNUMBER(I54),I54,IF('Cash calendar'!$B$8=1,IF(ISNUMBER(G54),G54,"n.a."),IF('Cash calendar'!$B$8=2,IF(ISNUMBER(H54),H54,"n.a."),"n.a."))))</x:f>
      </x:c>
      <x:c r="N54" s="6" t="str">
        <x:f>IF(COUNTA(A54:L54)=0,"",IF(AND(A54&lt;&gt;"",COUNTIFS($A$9:$A$108,A54)=1,ISNUMBER(J54),J54&gt;=0,ISNUMBER(M54),OR(I54="",ISNUMBER(I54))),"Ready","Check reference, date or cash amount"))</x:f>
      </x:c>
    </x:row>
    <x:row r="55" ht="23" customHeight="1">
      <x:c r="A55" s="30"/>
      <x:c r="B55" s="30"/>
      <x:c r="C55" s="31"/>
      <x:c r="D55" s="31"/>
      <x:c r="E55" s="31"/>
      <x:c r="F55" s="31"/>
      <x:c r="G55" s="31"/>
      <x:c r="H55" s="31"/>
      <x:c r="I55" s="31"/>
      <x:c r="J55" s="32"/>
      <x:c r="K55" s="30"/>
      <x:c r="L55" s="32"/>
      <x:c r="M55" s="36" t="str">
        <x:f>IF(COUNTA(A55:L55)=0,"",IF(ISNUMBER(I55),I55,IF('Cash calendar'!$B$8=1,IF(ISNUMBER(G55),G55,"n.a."),IF('Cash calendar'!$B$8=2,IF(ISNUMBER(H55),H55,"n.a."),"n.a."))))</x:f>
      </x:c>
      <x:c r="N55" s="2" t="str">
        <x:f>IF(COUNTA(A55:L55)=0,"",IF(AND(A55&lt;&gt;"",COUNTIFS($A$9:$A$108,A55)=1,ISNUMBER(J55),J55&gt;=0,ISNUMBER(M55),OR(I55="",ISNUMBER(I55))),"Ready","Check reference, date or cash amount"))</x:f>
      </x:c>
    </x:row>
    <x:row r="56" ht="23" customHeight="1">
      <x:c r="A56" s="33"/>
      <x:c r="B56" s="33"/>
      <x:c r="C56" s="34"/>
      <x:c r="D56" s="34"/>
      <x:c r="E56" s="34"/>
      <x:c r="F56" s="34"/>
      <x:c r="G56" s="34"/>
      <x:c r="H56" s="34"/>
      <x:c r="I56" s="34"/>
      <x:c r="J56" s="35"/>
      <x:c r="K56" s="33"/>
      <x:c r="L56" s="35"/>
      <x:c r="M56" s="37" t="str">
        <x:f>IF(COUNTA(A56:L56)=0,"",IF(ISNUMBER(I56),I56,IF('Cash calendar'!$B$8=1,IF(ISNUMBER(G56),G56,"n.a."),IF('Cash calendar'!$B$8=2,IF(ISNUMBER(H56),H56,"n.a."),"n.a."))))</x:f>
      </x:c>
      <x:c r="N56" s="6" t="str">
        <x:f>IF(COUNTA(A56:L56)=0,"",IF(AND(A56&lt;&gt;"",COUNTIFS($A$9:$A$108,A56)=1,ISNUMBER(J56),J56&gt;=0,ISNUMBER(M56),OR(I56="",ISNUMBER(I56))),"Ready","Check reference, date or cash amount"))</x:f>
      </x:c>
    </x:row>
    <x:row r="57" ht="23" customHeight="1">
      <x:c r="A57" s="30"/>
      <x:c r="B57" s="30"/>
      <x:c r="C57" s="31"/>
      <x:c r="D57" s="31"/>
      <x:c r="E57" s="31"/>
      <x:c r="F57" s="31"/>
      <x:c r="G57" s="31"/>
      <x:c r="H57" s="31"/>
      <x:c r="I57" s="31"/>
      <x:c r="J57" s="32"/>
      <x:c r="K57" s="30"/>
      <x:c r="L57" s="32"/>
      <x:c r="M57" s="36" t="str">
        <x:f>IF(COUNTA(A57:L57)=0,"",IF(ISNUMBER(I57),I57,IF('Cash calendar'!$B$8=1,IF(ISNUMBER(G57),G57,"n.a."),IF('Cash calendar'!$B$8=2,IF(ISNUMBER(H57),H57,"n.a."),"n.a."))))</x:f>
      </x:c>
      <x:c r="N57" s="2" t="str">
        <x:f>IF(COUNTA(A57:L57)=0,"",IF(AND(A57&lt;&gt;"",COUNTIFS($A$9:$A$108,A57)=1,ISNUMBER(J57),J57&gt;=0,ISNUMBER(M57),OR(I57="",ISNUMBER(I57))),"Ready","Check reference, date or cash amount"))</x:f>
      </x:c>
    </x:row>
    <x:row r="58" ht="23" customHeight="1">
      <x:c r="A58" s="33"/>
      <x:c r="B58" s="33"/>
      <x:c r="C58" s="34"/>
      <x:c r="D58" s="34"/>
      <x:c r="E58" s="34"/>
      <x:c r="F58" s="34"/>
      <x:c r="G58" s="34"/>
      <x:c r="H58" s="34"/>
      <x:c r="I58" s="34"/>
      <x:c r="J58" s="35"/>
      <x:c r="K58" s="33"/>
      <x:c r="L58" s="35"/>
      <x:c r="M58" s="37" t="str">
        <x:f>IF(COUNTA(A58:L58)=0,"",IF(ISNUMBER(I58),I58,IF('Cash calendar'!$B$8=1,IF(ISNUMBER(G58),G58,"n.a."),IF('Cash calendar'!$B$8=2,IF(ISNUMBER(H58),H58,"n.a."),"n.a."))))</x:f>
      </x:c>
      <x:c r="N58" s="6" t="str">
        <x:f>IF(COUNTA(A58:L58)=0,"",IF(AND(A58&lt;&gt;"",COUNTIFS($A$9:$A$108,A58)=1,ISNUMBER(J58),J58&gt;=0,ISNUMBER(M58),OR(I58="",ISNUMBER(I58))),"Ready","Check reference, date or cash amount"))</x:f>
      </x:c>
    </x:row>
    <x:row r="59" ht="23" customHeight="1">
      <x:c r="A59" s="30"/>
      <x:c r="B59" s="30"/>
      <x:c r="C59" s="31"/>
      <x:c r="D59" s="31"/>
      <x:c r="E59" s="31"/>
      <x:c r="F59" s="31"/>
      <x:c r="G59" s="31"/>
      <x:c r="H59" s="31"/>
      <x:c r="I59" s="31"/>
      <x:c r="J59" s="32"/>
      <x:c r="K59" s="30"/>
      <x:c r="L59" s="32"/>
      <x:c r="M59" s="36" t="str">
        <x:f>IF(COUNTA(A59:L59)=0,"",IF(ISNUMBER(I59),I59,IF('Cash calendar'!$B$8=1,IF(ISNUMBER(G59),G59,"n.a."),IF('Cash calendar'!$B$8=2,IF(ISNUMBER(H59),H59,"n.a."),"n.a."))))</x:f>
      </x:c>
      <x:c r="N59" s="2" t="str">
        <x:f>IF(COUNTA(A59:L59)=0,"",IF(AND(A59&lt;&gt;"",COUNTIFS($A$9:$A$108,A59)=1,ISNUMBER(J59),J59&gt;=0,ISNUMBER(M59),OR(I59="",ISNUMBER(I59))),"Ready","Check reference, date or cash amount"))</x:f>
      </x:c>
    </x:row>
    <x:row r="60" ht="23" customHeight="1">
      <x:c r="A60" s="33"/>
      <x:c r="B60" s="33"/>
      <x:c r="C60" s="34"/>
      <x:c r="D60" s="34"/>
      <x:c r="E60" s="34"/>
      <x:c r="F60" s="34"/>
      <x:c r="G60" s="34"/>
      <x:c r="H60" s="34"/>
      <x:c r="I60" s="34"/>
      <x:c r="J60" s="35"/>
      <x:c r="K60" s="33"/>
      <x:c r="L60" s="35"/>
      <x:c r="M60" s="37" t="str">
        <x:f>IF(COUNTA(A60:L60)=0,"",IF(ISNUMBER(I60),I60,IF('Cash calendar'!$B$8=1,IF(ISNUMBER(G60),G60,"n.a."),IF('Cash calendar'!$B$8=2,IF(ISNUMBER(H60),H60,"n.a."),"n.a."))))</x:f>
      </x:c>
      <x:c r="N60" s="6" t="str">
        <x:f>IF(COUNTA(A60:L60)=0,"",IF(AND(A60&lt;&gt;"",COUNTIFS($A$9:$A$108,A60)=1,ISNUMBER(J60),J60&gt;=0,ISNUMBER(M60),OR(I60="",ISNUMBER(I60))),"Ready","Check reference, date or cash amount"))</x:f>
      </x:c>
    </x:row>
    <x:row r="61" ht="23" customHeight="1">
      <x:c r="A61" s="30"/>
      <x:c r="B61" s="30"/>
      <x:c r="C61" s="31"/>
      <x:c r="D61" s="31"/>
      <x:c r="E61" s="31"/>
      <x:c r="F61" s="31"/>
      <x:c r="G61" s="31"/>
      <x:c r="H61" s="31"/>
      <x:c r="I61" s="31"/>
      <x:c r="J61" s="32"/>
      <x:c r="K61" s="30"/>
      <x:c r="L61" s="32"/>
      <x:c r="M61" s="36" t="str">
        <x:f>IF(COUNTA(A61:L61)=0,"",IF(ISNUMBER(I61),I61,IF('Cash calendar'!$B$8=1,IF(ISNUMBER(G61),G61,"n.a."),IF('Cash calendar'!$B$8=2,IF(ISNUMBER(H61),H61,"n.a."),"n.a."))))</x:f>
      </x:c>
      <x:c r="N61" s="2" t="str">
        <x:f>IF(COUNTA(A61:L61)=0,"",IF(AND(A61&lt;&gt;"",COUNTIFS($A$9:$A$108,A61)=1,ISNUMBER(J61),J61&gt;=0,ISNUMBER(M61),OR(I61="",ISNUMBER(I61))),"Ready","Check reference, date or cash amount"))</x:f>
      </x:c>
    </x:row>
    <x:row r="62" ht="23" customHeight="1">
      <x:c r="A62" s="33"/>
      <x:c r="B62" s="33"/>
      <x:c r="C62" s="34"/>
      <x:c r="D62" s="34"/>
      <x:c r="E62" s="34"/>
      <x:c r="F62" s="34"/>
      <x:c r="G62" s="34"/>
      <x:c r="H62" s="34"/>
      <x:c r="I62" s="34"/>
      <x:c r="J62" s="35"/>
      <x:c r="K62" s="33"/>
      <x:c r="L62" s="35"/>
      <x:c r="M62" s="37" t="str">
        <x:f>IF(COUNTA(A62:L62)=0,"",IF(ISNUMBER(I62),I62,IF('Cash calendar'!$B$8=1,IF(ISNUMBER(G62),G62,"n.a."),IF('Cash calendar'!$B$8=2,IF(ISNUMBER(H62),H62,"n.a."),"n.a."))))</x:f>
      </x:c>
      <x:c r="N62" s="6" t="str">
        <x:f>IF(COUNTA(A62:L62)=0,"",IF(AND(A62&lt;&gt;"",COUNTIFS($A$9:$A$108,A62)=1,ISNUMBER(J62),J62&gt;=0,ISNUMBER(M62),OR(I62="",ISNUMBER(I62))),"Ready","Check reference, date or cash amount"))</x:f>
      </x:c>
    </x:row>
    <x:row r="63" ht="23" customHeight="1">
      <x:c r="A63" s="30"/>
      <x:c r="B63" s="30"/>
      <x:c r="C63" s="31"/>
      <x:c r="D63" s="31"/>
      <x:c r="E63" s="31"/>
      <x:c r="F63" s="31"/>
      <x:c r="G63" s="31"/>
      <x:c r="H63" s="31"/>
      <x:c r="I63" s="31"/>
      <x:c r="J63" s="32"/>
      <x:c r="K63" s="30"/>
      <x:c r="L63" s="32"/>
      <x:c r="M63" s="36" t="str">
        <x:f>IF(COUNTA(A63:L63)=0,"",IF(ISNUMBER(I63),I63,IF('Cash calendar'!$B$8=1,IF(ISNUMBER(G63),G63,"n.a."),IF('Cash calendar'!$B$8=2,IF(ISNUMBER(H63),H63,"n.a."),"n.a."))))</x:f>
      </x:c>
      <x:c r="N63" s="2" t="str">
        <x:f>IF(COUNTA(A63:L63)=0,"",IF(AND(A63&lt;&gt;"",COUNTIFS($A$9:$A$108,A63)=1,ISNUMBER(J63),J63&gt;=0,ISNUMBER(M63),OR(I63="",ISNUMBER(I63))),"Ready","Check reference, date or cash amount"))</x:f>
      </x:c>
    </x:row>
    <x:row r="64" ht="23" customHeight="1">
      <x:c r="A64" s="33"/>
      <x:c r="B64" s="33"/>
      <x:c r="C64" s="34"/>
      <x:c r="D64" s="34"/>
      <x:c r="E64" s="34"/>
      <x:c r="F64" s="34"/>
      <x:c r="G64" s="34"/>
      <x:c r="H64" s="34"/>
      <x:c r="I64" s="34"/>
      <x:c r="J64" s="35"/>
      <x:c r="K64" s="33"/>
      <x:c r="L64" s="35"/>
      <x:c r="M64" s="37" t="str">
        <x:f>IF(COUNTA(A64:L64)=0,"",IF(ISNUMBER(I64),I64,IF('Cash calendar'!$B$8=1,IF(ISNUMBER(G64),G64,"n.a."),IF('Cash calendar'!$B$8=2,IF(ISNUMBER(H64),H64,"n.a."),"n.a."))))</x:f>
      </x:c>
      <x:c r="N64" s="6" t="str">
        <x:f>IF(COUNTA(A64:L64)=0,"",IF(AND(A64&lt;&gt;"",COUNTIFS($A$9:$A$108,A64)=1,ISNUMBER(J64),J64&gt;=0,ISNUMBER(M64),OR(I64="",ISNUMBER(I64))),"Ready","Check reference, date or cash amount"))</x:f>
      </x:c>
    </x:row>
    <x:row r="65" ht="23" customHeight="1">
      <x:c r="A65" s="30"/>
      <x:c r="B65" s="30"/>
      <x:c r="C65" s="31"/>
      <x:c r="D65" s="31"/>
      <x:c r="E65" s="31"/>
      <x:c r="F65" s="31"/>
      <x:c r="G65" s="31"/>
      <x:c r="H65" s="31"/>
      <x:c r="I65" s="31"/>
      <x:c r="J65" s="32"/>
      <x:c r="K65" s="30"/>
      <x:c r="L65" s="32"/>
      <x:c r="M65" s="36" t="str">
        <x:f>IF(COUNTA(A65:L65)=0,"",IF(ISNUMBER(I65),I65,IF('Cash calendar'!$B$8=1,IF(ISNUMBER(G65),G65,"n.a."),IF('Cash calendar'!$B$8=2,IF(ISNUMBER(H65),H65,"n.a."),"n.a."))))</x:f>
      </x:c>
      <x:c r="N65" s="2" t="str">
        <x:f>IF(COUNTA(A65:L65)=0,"",IF(AND(A65&lt;&gt;"",COUNTIFS($A$9:$A$108,A65)=1,ISNUMBER(J65),J65&gt;=0,ISNUMBER(M65),OR(I65="",ISNUMBER(I65))),"Ready","Check reference, date or cash amount"))</x:f>
      </x:c>
    </x:row>
    <x:row r="66" ht="23" customHeight="1">
      <x:c r="A66" s="33"/>
      <x:c r="B66" s="33"/>
      <x:c r="C66" s="34"/>
      <x:c r="D66" s="34"/>
      <x:c r="E66" s="34"/>
      <x:c r="F66" s="34"/>
      <x:c r="G66" s="34"/>
      <x:c r="H66" s="34"/>
      <x:c r="I66" s="34"/>
      <x:c r="J66" s="35"/>
      <x:c r="K66" s="33"/>
      <x:c r="L66" s="35"/>
      <x:c r="M66" s="37" t="str">
        <x:f>IF(COUNTA(A66:L66)=0,"",IF(ISNUMBER(I66),I66,IF('Cash calendar'!$B$8=1,IF(ISNUMBER(G66),G66,"n.a."),IF('Cash calendar'!$B$8=2,IF(ISNUMBER(H66),H66,"n.a."),"n.a."))))</x:f>
      </x:c>
      <x:c r="N66" s="6" t="str">
        <x:f>IF(COUNTA(A66:L66)=0,"",IF(AND(A66&lt;&gt;"",COUNTIFS($A$9:$A$108,A66)=1,ISNUMBER(J66),J66&gt;=0,ISNUMBER(M66),OR(I66="",ISNUMBER(I66))),"Ready","Check reference, date or cash amount"))</x:f>
      </x:c>
    </x:row>
    <x:row r="67" ht="23" customHeight="1">
      <x:c r="A67" s="30"/>
      <x:c r="B67" s="30"/>
      <x:c r="C67" s="31"/>
      <x:c r="D67" s="31"/>
      <x:c r="E67" s="31"/>
      <x:c r="F67" s="31"/>
      <x:c r="G67" s="31"/>
      <x:c r="H67" s="31"/>
      <x:c r="I67" s="31"/>
      <x:c r="J67" s="32"/>
      <x:c r="K67" s="30"/>
      <x:c r="L67" s="32"/>
      <x:c r="M67" s="36" t="str">
        <x:f>IF(COUNTA(A67:L67)=0,"",IF(ISNUMBER(I67),I67,IF('Cash calendar'!$B$8=1,IF(ISNUMBER(G67),G67,"n.a."),IF('Cash calendar'!$B$8=2,IF(ISNUMBER(H67),H67,"n.a."),"n.a."))))</x:f>
      </x:c>
      <x:c r="N67" s="2" t="str">
        <x:f>IF(COUNTA(A67:L67)=0,"",IF(AND(A67&lt;&gt;"",COUNTIFS($A$9:$A$108,A67)=1,ISNUMBER(J67),J67&gt;=0,ISNUMBER(M67),OR(I67="",ISNUMBER(I67))),"Ready","Check reference, date or cash amount"))</x:f>
      </x:c>
    </x:row>
    <x:row r="68" ht="23" customHeight="1">
      <x:c r="A68" s="33"/>
      <x:c r="B68" s="33"/>
      <x:c r="C68" s="34"/>
      <x:c r="D68" s="34"/>
      <x:c r="E68" s="34"/>
      <x:c r="F68" s="34"/>
      <x:c r="G68" s="34"/>
      <x:c r="H68" s="34"/>
      <x:c r="I68" s="34"/>
      <x:c r="J68" s="35"/>
      <x:c r="K68" s="33"/>
      <x:c r="L68" s="35"/>
      <x:c r="M68" s="37" t="str">
        <x:f>IF(COUNTA(A68:L68)=0,"",IF(ISNUMBER(I68),I68,IF('Cash calendar'!$B$8=1,IF(ISNUMBER(G68),G68,"n.a."),IF('Cash calendar'!$B$8=2,IF(ISNUMBER(H68),H68,"n.a."),"n.a."))))</x:f>
      </x:c>
      <x:c r="N68" s="6" t="str">
        <x:f>IF(COUNTA(A68:L68)=0,"",IF(AND(A68&lt;&gt;"",COUNTIFS($A$9:$A$108,A68)=1,ISNUMBER(J68),J68&gt;=0,ISNUMBER(M68),OR(I68="",ISNUMBER(I68))),"Ready","Check reference, date or cash amount"))</x:f>
      </x:c>
    </x:row>
    <x:row r="69" ht="23" customHeight="1">
      <x:c r="A69" s="30"/>
      <x:c r="B69" s="30"/>
      <x:c r="C69" s="31"/>
      <x:c r="D69" s="31"/>
      <x:c r="E69" s="31"/>
      <x:c r="F69" s="31"/>
      <x:c r="G69" s="31"/>
      <x:c r="H69" s="31"/>
      <x:c r="I69" s="31"/>
      <x:c r="J69" s="32"/>
      <x:c r="K69" s="30"/>
      <x:c r="L69" s="32"/>
      <x:c r="M69" s="36" t="str">
        <x:f>IF(COUNTA(A69:L69)=0,"",IF(ISNUMBER(I69),I69,IF('Cash calendar'!$B$8=1,IF(ISNUMBER(G69),G69,"n.a."),IF('Cash calendar'!$B$8=2,IF(ISNUMBER(H69),H69,"n.a."),"n.a."))))</x:f>
      </x:c>
      <x:c r="N69" s="2" t="str">
        <x:f>IF(COUNTA(A69:L69)=0,"",IF(AND(A69&lt;&gt;"",COUNTIFS($A$9:$A$108,A69)=1,ISNUMBER(J69),J69&gt;=0,ISNUMBER(M69),OR(I69="",ISNUMBER(I69))),"Ready","Check reference, date or cash amount"))</x:f>
      </x:c>
    </x:row>
    <x:row r="70" ht="23" customHeight="1">
      <x:c r="A70" s="33"/>
      <x:c r="B70" s="33"/>
      <x:c r="C70" s="34"/>
      <x:c r="D70" s="34"/>
      <x:c r="E70" s="34"/>
      <x:c r="F70" s="34"/>
      <x:c r="G70" s="34"/>
      <x:c r="H70" s="34"/>
      <x:c r="I70" s="34"/>
      <x:c r="J70" s="35"/>
      <x:c r="K70" s="33"/>
      <x:c r="L70" s="35"/>
      <x:c r="M70" s="37" t="str">
        <x:f>IF(COUNTA(A70:L70)=0,"",IF(ISNUMBER(I70),I70,IF('Cash calendar'!$B$8=1,IF(ISNUMBER(G70),G70,"n.a."),IF('Cash calendar'!$B$8=2,IF(ISNUMBER(H70),H70,"n.a."),"n.a."))))</x:f>
      </x:c>
      <x:c r="N70" s="6" t="str">
        <x:f>IF(COUNTA(A70:L70)=0,"",IF(AND(A70&lt;&gt;"",COUNTIFS($A$9:$A$108,A70)=1,ISNUMBER(J70),J70&gt;=0,ISNUMBER(M70),OR(I70="",ISNUMBER(I70))),"Ready","Check reference, date or cash amount"))</x:f>
      </x:c>
    </x:row>
    <x:row r="71" ht="23" customHeight="1">
      <x:c r="A71" s="30"/>
      <x:c r="B71" s="30"/>
      <x:c r="C71" s="31"/>
      <x:c r="D71" s="31"/>
      <x:c r="E71" s="31"/>
      <x:c r="F71" s="31"/>
      <x:c r="G71" s="31"/>
      <x:c r="H71" s="31"/>
      <x:c r="I71" s="31"/>
      <x:c r="J71" s="32"/>
      <x:c r="K71" s="30"/>
      <x:c r="L71" s="32"/>
      <x:c r="M71" s="36" t="str">
        <x:f>IF(COUNTA(A71:L71)=0,"",IF(ISNUMBER(I71),I71,IF('Cash calendar'!$B$8=1,IF(ISNUMBER(G71),G71,"n.a."),IF('Cash calendar'!$B$8=2,IF(ISNUMBER(H71),H71,"n.a."),"n.a."))))</x:f>
      </x:c>
      <x:c r="N71" s="2" t="str">
        <x:f>IF(COUNTA(A71:L71)=0,"",IF(AND(A71&lt;&gt;"",COUNTIFS($A$9:$A$108,A71)=1,ISNUMBER(J71),J71&gt;=0,ISNUMBER(M71),OR(I71="",ISNUMBER(I71))),"Ready","Check reference, date or cash amount"))</x:f>
      </x:c>
    </x:row>
    <x:row r="72" ht="23" customHeight="1">
      <x:c r="A72" s="33"/>
      <x:c r="B72" s="33"/>
      <x:c r="C72" s="34"/>
      <x:c r="D72" s="34"/>
      <x:c r="E72" s="34"/>
      <x:c r="F72" s="34"/>
      <x:c r="G72" s="34"/>
      <x:c r="H72" s="34"/>
      <x:c r="I72" s="34"/>
      <x:c r="J72" s="35"/>
      <x:c r="K72" s="33"/>
      <x:c r="L72" s="35"/>
      <x:c r="M72" s="37" t="str">
        <x:f>IF(COUNTA(A72:L72)=0,"",IF(ISNUMBER(I72),I72,IF('Cash calendar'!$B$8=1,IF(ISNUMBER(G72),G72,"n.a."),IF('Cash calendar'!$B$8=2,IF(ISNUMBER(H72),H72,"n.a."),"n.a."))))</x:f>
      </x:c>
      <x:c r="N72" s="6" t="str">
        <x:f>IF(COUNTA(A72:L72)=0,"",IF(AND(A72&lt;&gt;"",COUNTIFS($A$9:$A$108,A72)=1,ISNUMBER(J72),J72&gt;=0,ISNUMBER(M72),OR(I72="",ISNUMBER(I72))),"Ready","Check reference, date or cash amount"))</x:f>
      </x:c>
    </x:row>
    <x:row r="73" ht="23" customHeight="1">
      <x:c r="A73" s="30"/>
      <x:c r="B73" s="30"/>
      <x:c r="C73" s="31"/>
      <x:c r="D73" s="31"/>
      <x:c r="E73" s="31"/>
      <x:c r="F73" s="31"/>
      <x:c r="G73" s="31"/>
      <x:c r="H73" s="31"/>
      <x:c r="I73" s="31"/>
      <x:c r="J73" s="32"/>
      <x:c r="K73" s="30"/>
      <x:c r="L73" s="32"/>
      <x:c r="M73" s="36" t="str">
        <x:f>IF(COUNTA(A73:L73)=0,"",IF(ISNUMBER(I73),I73,IF('Cash calendar'!$B$8=1,IF(ISNUMBER(G73),G73,"n.a."),IF('Cash calendar'!$B$8=2,IF(ISNUMBER(H73),H73,"n.a."),"n.a."))))</x:f>
      </x:c>
      <x:c r="N73" s="2" t="str">
        <x:f>IF(COUNTA(A73:L73)=0,"",IF(AND(A73&lt;&gt;"",COUNTIFS($A$9:$A$108,A73)=1,ISNUMBER(J73),J73&gt;=0,ISNUMBER(M73),OR(I73="",ISNUMBER(I73))),"Ready","Check reference, date or cash amount"))</x:f>
      </x:c>
    </x:row>
    <x:row r="74" ht="23" customHeight="1">
      <x:c r="A74" s="33"/>
      <x:c r="B74" s="33"/>
      <x:c r="C74" s="34"/>
      <x:c r="D74" s="34"/>
      <x:c r="E74" s="34"/>
      <x:c r="F74" s="34"/>
      <x:c r="G74" s="34"/>
      <x:c r="H74" s="34"/>
      <x:c r="I74" s="34"/>
      <x:c r="J74" s="35"/>
      <x:c r="K74" s="33"/>
      <x:c r="L74" s="35"/>
      <x:c r="M74" s="37" t="str">
        <x:f>IF(COUNTA(A74:L74)=0,"",IF(ISNUMBER(I74),I74,IF('Cash calendar'!$B$8=1,IF(ISNUMBER(G74),G74,"n.a."),IF('Cash calendar'!$B$8=2,IF(ISNUMBER(H74),H74,"n.a."),"n.a."))))</x:f>
      </x:c>
      <x:c r="N74" s="6" t="str">
        <x:f>IF(COUNTA(A74:L74)=0,"",IF(AND(A74&lt;&gt;"",COUNTIFS($A$9:$A$108,A74)=1,ISNUMBER(J74),J74&gt;=0,ISNUMBER(M74),OR(I74="",ISNUMBER(I74))),"Ready","Check reference, date or cash amount"))</x:f>
      </x:c>
    </x:row>
    <x:row r="75" ht="23" customHeight="1">
      <x:c r="A75" s="30"/>
      <x:c r="B75" s="30"/>
      <x:c r="C75" s="31"/>
      <x:c r="D75" s="31"/>
      <x:c r="E75" s="31"/>
      <x:c r="F75" s="31"/>
      <x:c r="G75" s="31"/>
      <x:c r="H75" s="31"/>
      <x:c r="I75" s="31"/>
      <x:c r="J75" s="32"/>
      <x:c r="K75" s="30"/>
      <x:c r="L75" s="32"/>
      <x:c r="M75" s="36" t="str">
        <x:f>IF(COUNTA(A75:L75)=0,"",IF(ISNUMBER(I75),I75,IF('Cash calendar'!$B$8=1,IF(ISNUMBER(G75),G75,"n.a."),IF('Cash calendar'!$B$8=2,IF(ISNUMBER(H75),H75,"n.a."),"n.a."))))</x:f>
      </x:c>
      <x:c r="N75" s="2" t="str">
        <x:f>IF(COUNTA(A75:L75)=0,"",IF(AND(A75&lt;&gt;"",COUNTIFS($A$9:$A$108,A75)=1,ISNUMBER(J75),J75&gt;=0,ISNUMBER(M75),OR(I75="",ISNUMBER(I75))),"Ready","Check reference, date or cash amount"))</x:f>
      </x:c>
    </x:row>
    <x:row r="76" ht="23" customHeight="1">
      <x:c r="A76" s="33"/>
      <x:c r="B76" s="33"/>
      <x:c r="C76" s="34"/>
      <x:c r="D76" s="34"/>
      <x:c r="E76" s="34"/>
      <x:c r="F76" s="34"/>
      <x:c r="G76" s="34"/>
      <x:c r="H76" s="34"/>
      <x:c r="I76" s="34"/>
      <x:c r="J76" s="35"/>
      <x:c r="K76" s="33"/>
      <x:c r="L76" s="35"/>
      <x:c r="M76" s="37" t="str">
        <x:f>IF(COUNTA(A76:L76)=0,"",IF(ISNUMBER(I76),I76,IF('Cash calendar'!$B$8=1,IF(ISNUMBER(G76),G76,"n.a."),IF('Cash calendar'!$B$8=2,IF(ISNUMBER(H76),H76,"n.a."),"n.a."))))</x:f>
      </x:c>
      <x:c r="N76" s="6" t="str">
        <x:f>IF(COUNTA(A76:L76)=0,"",IF(AND(A76&lt;&gt;"",COUNTIFS($A$9:$A$108,A76)=1,ISNUMBER(J76),J76&gt;=0,ISNUMBER(M76),OR(I76="",ISNUMBER(I76))),"Ready","Check reference, date or cash amount"))</x:f>
      </x:c>
    </x:row>
    <x:row r="77" ht="23" customHeight="1">
      <x:c r="A77" s="30"/>
      <x:c r="B77" s="30"/>
      <x:c r="C77" s="31"/>
      <x:c r="D77" s="31"/>
      <x:c r="E77" s="31"/>
      <x:c r="F77" s="31"/>
      <x:c r="G77" s="31"/>
      <x:c r="H77" s="31"/>
      <x:c r="I77" s="31"/>
      <x:c r="J77" s="32"/>
      <x:c r="K77" s="30"/>
      <x:c r="L77" s="32"/>
      <x:c r="M77" s="36" t="str">
        <x:f>IF(COUNTA(A77:L77)=0,"",IF(ISNUMBER(I77),I77,IF('Cash calendar'!$B$8=1,IF(ISNUMBER(G77),G77,"n.a."),IF('Cash calendar'!$B$8=2,IF(ISNUMBER(H77),H77,"n.a."),"n.a."))))</x:f>
      </x:c>
      <x:c r="N77" s="2" t="str">
        <x:f>IF(COUNTA(A77:L77)=0,"",IF(AND(A77&lt;&gt;"",COUNTIFS($A$9:$A$108,A77)=1,ISNUMBER(J77),J77&gt;=0,ISNUMBER(M77),OR(I77="",ISNUMBER(I77))),"Ready","Check reference, date or cash amount"))</x:f>
      </x:c>
    </x:row>
    <x:row r="78" ht="23" customHeight="1">
      <x:c r="A78" s="33"/>
      <x:c r="B78" s="33"/>
      <x:c r="C78" s="34"/>
      <x:c r="D78" s="34"/>
      <x:c r="E78" s="34"/>
      <x:c r="F78" s="34"/>
      <x:c r="G78" s="34"/>
      <x:c r="H78" s="34"/>
      <x:c r="I78" s="34"/>
      <x:c r="J78" s="35"/>
      <x:c r="K78" s="33"/>
      <x:c r="L78" s="35"/>
      <x:c r="M78" s="37" t="str">
        <x:f>IF(COUNTA(A78:L78)=0,"",IF(ISNUMBER(I78),I78,IF('Cash calendar'!$B$8=1,IF(ISNUMBER(G78),G78,"n.a."),IF('Cash calendar'!$B$8=2,IF(ISNUMBER(H78),H78,"n.a."),"n.a."))))</x:f>
      </x:c>
      <x:c r="N78" s="6" t="str">
        <x:f>IF(COUNTA(A78:L78)=0,"",IF(AND(A78&lt;&gt;"",COUNTIFS($A$9:$A$108,A78)=1,ISNUMBER(J78),J78&gt;=0,ISNUMBER(M78),OR(I78="",ISNUMBER(I78))),"Ready","Check reference, date or cash amount"))</x:f>
      </x:c>
    </x:row>
    <x:row r="79" ht="23" customHeight="1">
      <x:c r="A79" s="30"/>
      <x:c r="B79" s="30"/>
      <x:c r="C79" s="31"/>
      <x:c r="D79" s="31"/>
      <x:c r="E79" s="31"/>
      <x:c r="F79" s="31"/>
      <x:c r="G79" s="31"/>
      <x:c r="H79" s="31"/>
      <x:c r="I79" s="31"/>
      <x:c r="J79" s="32"/>
      <x:c r="K79" s="30"/>
      <x:c r="L79" s="32"/>
      <x:c r="M79" s="36" t="str">
        <x:f>IF(COUNTA(A79:L79)=0,"",IF(ISNUMBER(I79),I79,IF('Cash calendar'!$B$8=1,IF(ISNUMBER(G79),G79,"n.a."),IF('Cash calendar'!$B$8=2,IF(ISNUMBER(H79),H79,"n.a."),"n.a."))))</x:f>
      </x:c>
      <x:c r="N79" s="2" t="str">
        <x:f>IF(COUNTA(A79:L79)=0,"",IF(AND(A79&lt;&gt;"",COUNTIFS($A$9:$A$108,A79)=1,ISNUMBER(J79),J79&gt;=0,ISNUMBER(M79),OR(I79="",ISNUMBER(I79))),"Ready","Check reference, date or cash amount"))</x:f>
      </x:c>
    </x:row>
    <x:row r="80" ht="23" customHeight="1">
      <x:c r="A80" s="33"/>
      <x:c r="B80" s="33"/>
      <x:c r="C80" s="34"/>
      <x:c r="D80" s="34"/>
      <x:c r="E80" s="34"/>
      <x:c r="F80" s="34"/>
      <x:c r="G80" s="34"/>
      <x:c r="H80" s="34"/>
      <x:c r="I80" s="34"/>
      <x:c r="J80" s="35"/>
      <x:c r="K80" s="33"/>
      <x:c r="L80" s="35"/>
      <x:c r="M80" s="37" t="str">
        <x:f>IF(COUNTA(A80:L80)=0,"",IF(ISNUMBER(I80),I80,IF('Cash calendar'!$B$8=1,IF(ISNUMBER(G80),G80,"n.a."),IF('Cash calendar'!$B$8=2,IF(ISNUMBER(H80),H80,"n.a."),"n.a."))))</x:f>
      </x:c>
      <x:c r="N80" s="6" t="str">
        <x:f>IF(COUNTA(A80:L80)=0,"",IF(AND(A80&lt;&gt;"",COUNTIFS($A$9:$A$108,A80)=1,ISNUMBER(J80),J80&gt;=0,ISNUMBER(M80),OR(I80="",ISNUMBER(I80))),"Ready","Check reference, date or cash amount"))</x:f>
      </x:c>
    </x:row>
    <x:row r="81" ht="23" customHeight="1">
      <x:c r="A81" s="30"/>
      <x:c r="B81" s="30"/>
      <x:c r="C81" s="31"/>
      <x:c r="D81" s="31"/>
      <x:c r="E81" s="31"/>
      <x:c r="F81" s="31"/>
      <x:c r="G81" s="31"/>
      <x:c r="H81" s="31"/>
      <x:c r="I81" s="31"/>
      <x:c r="J81" s="32"/>
      <x:c r="K81" s="30"/>
      <x:c r="L81" s="32"/>
      <x:c r="M81" s="36" t="str">
        <x:f>IF(COUNTA(A81:L81)=0,"",IF(ISNUMBER(I81),I81,IF('Cash calendar'!$B$8=1,IF(ISNUMBER(G81),G81,"n.a."),IF('Cash calendar'!$B$8=2,IF(ISNUMBER(H81),H81,"n.a."),"n.a."))))</x:f>
      </x:c>
      <x:c r="N81" s="2" t="str">
        <x:f>IF(COUNTA(A81:L81)=0,"",IF(AND(A81&lt;&gt;"",COUNTIFS($A$9:$A$108,A81)=1,ISNUMBER(J81),J81&gt;=0,ISNUMBER(M81),OR(I81="",ISNUMBER(I81))),"Ready","Check reference, date or cash amount"))</x:f>
      </x:c>
    </x:row>
    <x:row r="82" ht="23" customHeight="1">
      <x:c r="A82" s="33"/>
      <x:c r="B82" s="33"/>
      <x:c r="C82" s="34"/>
      <x:c r="D82" s="34"/>
      <x:c r="E82" s="34"/>
      <x:c r="F82" s="34"/>
      <x:c r="G82" s="34"/>
      <x:c r="H82" s="34"/>
      <x:c r="I82" s="34"/>
      <x:c r="J82" s="35"/>
      <x:c r="K82" s="33"/>
      <x:c r="L82" s="35"/>
      <x:c r="M82" s="37" t="str">
        <x:f>IF(COUNTA(A82:L82)=0,"",IF(ISNUMBER(I82),I82,IF('Cash calendar'!$B$8=1,IF(ISNUMBER(G82),G82,"n.a."),IF('Cash calendar'!$B$8=2,IF(ISNUMBER(H82),H82,"n.a."),"n.a."))))</x:f>
      </x:c>
      <x:c r="N82" s="6" t="str">
        <x:f>IF(COUNTA(A82:L82)=0,"",IF(AND(A82&lt;&gt;"",COUNTIFS($A$9:$A$108,A82)=1,ISNUMBER(J82),J82&gt;=0,ISNUMBER(M82),OR(I82="",ISNUMBER(I82))),"Ready","Check reference, date or cash amount"))</x:f>
      </x:c>
    </x:row>
    <x:row r="83" ht="23" customHeight="1">
      <x:c r="A83" s="30"/>
      <x:c r="B83" s="30"/>
      <x:c r="C83" s="31"/>
      <x:c r="D83" s="31"/>
      <x:c r="E83" s="31"/>
      <x:c r="F83" s="31"/>
      <x:c r="G83" s="31"/>
      <x:c r="H83" s="31"/>
      <x:c r="I83" s="31"/>
      <x:c r="J83" s="32"/>
      <x:c r="K83" s="30"/>
      <x:c r="L83" s="32"/>
      <x:c r="M83" s="36" t="str">
        <x:f>IF(COUNTA(A83:L83)=0,"",IF(ISNUMBER(I83),I83,IF('Cash calendar'!$B$8=1,IF(ISNUMBER(G83),G83,"n.a."),IF('Cash calendar'!$B$8=2,IF(ISNUMBER(H83),H83,"n.a."),"n.a."))))</x:f>
      </x:c>
      <x:c r="N83" s="2" t="str">
        <x:f>IF(COUNTA(A83:L83)=0,"",IF(AND(A83&lt;&gt;"",COUNTIFS($A$9:$A$108,A83)=1,ISNUMBER(J83),J83&gt;=0,ISNUMBER(M83),OR(I83="",ISNUMBER(I83))),"Ready","Check reference, date or cash amount"))</x:f>
      </x:c>
    </x:row>
    <x:row r="84" ht="23" customHeight="1">
      <x:c r="A84" s="33"/>
      <x:c r="B84" s="33"/>
      <x:c r="C84" s="34"/>
      <x:c r="D84" s="34"/>
      <x:c r="E84" s="34"/>
      <x:c r="F84" s="34"/>
      <x:c r="G84" s="34"/>
      <x:c r="H84" s="34"/>
      <x:c r="I84" s="34"/>
      <x:c r="J84" s="35"/>
      <x:c r="K84" s="33"/>
      <x:c r="L84" s="35"/>
      <x:c r="M84" s="37" t="str">
        <x:f>IF(COUNTA(A84:L84)=0,"",IF(ISNUMBER(I84),I84,IF('Cash calendar'!$B$8=1,IF(ISNUMBER(G84),G84,"n.a."),IF('Cash calendar'!$B$8=2,IF(ISNUMBER(H84),H84,"n.a."),"n.a."))))</x:f>
      </x:c>
      <x:c r="N84" s="6" t="str">
        <x:f>IF(COUNTA(A84:L84)=0,"",IF(AND(A84&lt;&gt;"",COUNTIFS($A$9:$A$108,A84)=1,ISNUMBER(J84),J84&gt;=0,ISNUMBER(M84),OR(I84="",ISNUMBER(I84))),"Ready","Check reference, date or cash amount"))</x:f>
      </x:c>
    </x:row>
    <x:row r="85" ht="23" customHeight="1">
      <x:c r="A85" s="30"/>
      <x:c r="B85" s="30"/>
      <x:c r="C85" s="31"/>
      <x:c r="D85" s="31"/>
      <x:c r="E85" s="31"/>
      <x:c r="F85" s="31"/>
      <x:c r="G85" s="31"/>
      <x:c r="H85" s="31"/>
      <x:c r="I85" s="31"/>
      <x:c r="J85" s="32"/>
      <x:c r="K85" s="30"/>
      <x:c r="L85" s="32"/>
      <x:c r="M85" s="36" t="str">
        <x:f>IF(COUNTA(A85:L85)=0,"",IF(ISNUMBER(I85),I85,IF('Cash calendar'!$B$8=1,IF(ISNUMBER(G85),G85,"n.a."),IF('Cash calendar'!$B$8=2,IF(ISNUMBER(H85),H85,"n.a."),"n.a."))))</x:f>
      </x:c>
      <x:c r="N85" s="2" t="str">
        <x:f>IF(COUNTA(A85:L85)=0,"",IF(AND(A85&lt;&gt;"",COUNTIFS($A$9:$A$108,A85)=1,ISNUMBER(J85),J85&gt;=0,ISNUMBER(M85),OR(I85="",ISNUMBER(I85))),"Ready","Check reference, date or cash amount"))</x:f>
      </x:c>
    </x:row>
    <x:row r="86" ht="23" customHeight="1">
      <x:c r="A86" s="33"/>
      <x:c r="B86" s="33"/>
      <x:c r="C86" s="34"/>
      <x:c r="D86" s="34"/>
      <x:c r="E86" s="34"/>
      <x:c r="F86" s="34"/>
      <x:c r="G86" s="34"/>
      <x:c r="H86" s="34"/>
      <x:c r="I86" s="34"/>
      <x:c r="J86" s="35"/>
      <x:c r="K86" s="33"/>
      <x:c r="L86" s="35"/>
      <x:c r="M86" s="37" t="str">
        <x:f>IF(COUNTA(A86:L86)=0,"",IF(ISNUMBER(I86),I86,IF('Cash calendar'!$B$8=1,IF(ISNUMBER(G86),G86,"n.a."),IF('Cash calendar'!$B$8=2,IF(ISNUMBER(H86),H86,"n.a."),"n.a."))))</x:f>
      </x:c>
      <x:c r="N86" s="6" t="str">
        <x:f>IF(COUNTA(A86:L86)=0,"",IF(AND(A86&lt;&gt;"",COUNTIFS($A$9:$A$108,A86)=1,ISNUMBER(J86),J86&gt;=0,ISNUMBER(M86),OR(I86="",ISNUMBER(I86))),"Ready","Check reference, date or cash amount"))</x:f>
      </x:c>
    </x:row>
    <x:row r="87" ht="23" customHeight="1">
      <x:c r="A87" s="30"/>
      <x:c r="B87" s="30"/>
      <x:c r="C87" s="31"/>
      <x:c r="D87" s="31"/>
      <x:c r="E87" s="31"/>
      <x:c r="F87" s="31"/>
      <x:c r="G87" s="31"/>
      <x:c r="H87" s="31"/>
      <x:c r="I87" s="31"/>
      <x:c r="J87" s="32"/>
      <x:c r="K87" s="30"/>
      <x:c r="L87" s="32"/>
      <x:c r="M87" s="36" t="str">
        <x:f>IF(COUNTA(A87:L87)=0,"",IF(ISNUMBER(I87),I87,IF('Cash calendar'!$B$8=1,IF(ISNUMBER(G87),G87,"n.a."),IF('Cash calendar'!$B$8=2,IF(ISNUMBER(H87),H87,"n.a."),"n.a."))))</x:f>
      </x:c>
      <x:c r="N87" s="2" t="str">
        <x:f>IF(COUNTA(A87:L87)=0,"",IF(AND(A87&lt;&gt;"",COUNTIFS($A$9:$A$108,A87)=1,ISNUMBER(J87),J87&gt;=0,ISNUMBER(M87),OR(I87="",ISNUMBER(I87))),"Ready","Check reference, date or cash amount"))</x:f>
      </x:c>
    </x:row>
    <x:row r="88" ht="23" customHeight="1">
      <x:c r="A88" s="33"/>
      <x:c r="B88" s="33"/>
      <x:c r="C88" s="34"/>
      <x:c r="D88" s="34"/>
      <x:c r="E88" s="34"/>
      <x:c r="F88" s="34"/>
      <x:c r="G88" s="34"/>
      <x:c r="H88" s="34"/>
      <x:c r="I88" s="34"/>
      <x:c r="J88" s="35"/>
      <x:c r="K88" s="33"/>
      <x:c r="L88" s="35"/>
      <x:c r="M88" s="37" t="str">
        <x:f>IF(COUNTA(A88:L88)=0,"",IF(ISNUMBER(I88),I88,IF('Cash calendar'!$B$8=1,IF(ISNUMBER(G88),G88,"n.a."),IF('Cash calendar'!$B$8=2,IF(ISNUMBER(H88),H88,"n.a."),"n.a."))))</x:f>
      </x:c>
      <x:c r="N88" s="6" t="str">
        <x:f>IF(COUNTA(A88:L88)=0,"",IF(AND(A88&lt;&gt;"",COUNTIFS($A$9:$A$108,A88)=1,ISNUMBER(J88),J88&gt;=0,ISNUMBER(M88),OR(I88="",ISNUMBER(I88))),"Ready","Check reference, date or cash amount"))</x:f>
      </x:c>
    </x:row>
    <x:row r="89" ht="23" customHeight="1">
      <x:c r="A89" s="30"/>
      <x:c r="B89" s="30"/>
      <x:c r="C89" s="31"/>
      <x:c r="D89" s="31"/>
      <x:c r="E89" s="31"/>
      <x:c r="F89" s="31"/>
      <x:c r="G89" s="31"/>
      <x:c r="H89" s="31"/>
      <x:c r="I89" s="31"/>
      <x:c r="J89" s="32"/>
      <x:c r="K89" s="30"/>
      <x:c r="L89" s="32"/>
      <x:c r="M89" s="36" t="str">
        <x:f>IF(COUNTA(A89:L89)=0,"",IF(ISNUMBER(I89),I89,IF('Cash calendar'!$B$8=1,IF(ISNUMBER(G89),G89,"n.a."),IF('Cash calendar'!$B$8=2,IF(ISNUMBER(H89),H89,"n.a."),"n.a."))))</x:f>
      </x:c>
      <x:c r="N89" s="2" t="str">
        <x:f>IF(COUNTA(A89:L89)=0,"",IF(AND(A89&lt;&gt;"",COUNTIFS($A$9:$A$108,A89)=1,ISNUMBER(J89),J89&gt;=0,ISNUMBER(M89),OR(I89="",ISNUMBER(I89))),"Ready","Check reference, date or cash amount"))</x:f>
      </x:c>
    </x:row>
    <x:row r="90" ht="23" customHeight="1">
      <x:c r="A90" s="33"/>
      <x:c r="B90" s="33"/>
      <x:c r="C90" s="34"/>
      <x:c r="D90" s="34"/>
      <x:c r="E90" s="34"/>
      <x:c r="F90" s="34"/>
      <x:c r="G90" s="34"/>
      <x:c r="H90" s="34"/>
      <x:c r="I90" s="34"/>
      <x:c r="J90" s="35"/>
      <x:c r="K90" s="33"/>
      <x:c r="L90" s="35"/>
      <x:c r="M90" s="37" t="str">
        <x:f>IF(COUNTA(A90:L90)=0,"",IF(ISNUMBER(I90),I90,IF('Cash calendar'!$B$8=1,IF(ISNUMBER(G90),G90,"n.a."),IF('Cash calendar'!$B$8=2,IF(ISNUMBER(H90),H90,"n.a."),"n.a."))))</x:f>
      </x:c>
      <x:c r="N90" s="6" t="str">
        <x:f>IF(COUNTA(A90:L90)=0,"",IF(AND(A90&lt;&gt;"",COUNTIFS($A$9:$A$108,A90)=1,ISNUMBER(J90),J90&gt;=0,ISNUMBER(M90),OR(I90="",ISNUMBER(I90))),"Ready","Check reference, date or cash amount"))</x:f>
      </x:c>
    </x:row>
    <x:row r="91" ht="23" customHeight="1">
      <x:c r="A91" s="30"/>
      <x:c r="B91" s="30"/>
      <x:c r="C91" s="31"/>
      <x:c r="D91" s="31"/>
      <x:c r="E91" s="31"/>
      <x:c r="F91" s="31"/>
      <x:c r="G91" s="31"/>
      <x:c r="H91" s="31"/>
      <x:c r="I91" s="31"/>
      <x:c r="J91" s="32"/>
      <x:c r="K91" s="30"/>
      <x:c r="L91" s="32"/>
      <x:c r="M91" s="36" t="str">
        <x:f>IF(COUNTA(A91:L91)=0,"",IF(ISNUMBER(I91),I91,IF('Cash calendar'!$B$8=1,IF(ISNUMBER(G91),G91,"n.a."),IF('Cash calendar'!$B$8=2,IF(ISNUMBER(H91),H91,"n.a."),"n.a."))))</x:f>
      </x:c>
      <x:c r="N91" s="2" t="str">
        <x:f>IF(COUNTA(A91:L91)=0,"",IF(AND(A91&lt;&gt;"",COUNTIFS($A$9:$A$108,A91)=1,ISNUMBER(J91),J91&gt;=0,ISNUMBER(M91),OR(I91="",ISNUMBER(I91))),"Ready","Check reference, date or cash amount"))</x:f>
      </x:c>
    </x:row>
    <x:row r="92" ht="23" customHeight="1">
      <x:c r="A92" s="33"/>
      <x:c r="B92" s="33"/>
      <x:c r="C92" s="34"/>
      <x:c r="D92" s="34"/>
      <x:c r="E92" s="34"/>
      <x:c r="F92" s="34"/>
      <x:c r="G92" s="34"/>
      <x:c r="H92" s="34"/>
      <x:c r="I92" s="34"/>
      <x:c r="J92" s="35"/>
      <x:c r="K92" s="33"/>
      <x:c r="L92" s="35"/>
      <x:c r="M92" s="37" t="str">
        <x:f>IF(COUNTA(A92:L92)=0,"",IF(ISNUMBER(I92),I92,IF('Cash calendar'!$B$8=1,IF(ISNUMBER(G92),G92,"n.a."),IF('Cash calendar'!$B$8=2,IF(ISNUMBER(H92),H92,"n.a."),"n.a."))))</x:f>
      </x:c>
      <x:c r="N92" s="6" t="str">
        <x:f>IF(COUNTA(A92:L92)=0,"",IF(AND(A92&lt;&gt;"",COUNTIFS($A$9:$A$108,A92)=1,ISNUMBER(J92),J92&gt;=0,ISNUMBER(M92),OR(I92="",ISNUMBER(I92))),"Ready","Check reference, date or cash amount"))</x:f>
      </x:c>
    </x:row>
    <x:row r="93" ht="23" customHeight="1">
      <x:c r="A93" s="30"/>
      <x:c r="B93" s="30"/>
      <x:c r="C93" s="31"/>
      <x:c r="D93" s="31"/>
      <x:c r="E93" s="31"/>
      <x:c r="F93" s="31"/>
      <x:c r="G93" s="31"/>
      <x:c r="H93" s="31"/>
      <x:c r="I93" s="31"/>
      <x:c r="J93" s="32"/>
      <x:c r="K93" s="30"/>
      <x:c r="L93" s="32"/>
      <x:c r="M93" s="36" t="str">
        <x:f>IF(COUNTA(A93:L93)=0,"",IF(ISNUMBER(I93),I93,IF('Cash calendar'!$B$8=1,IF(ISNUMBER(G93),G93,"n.a."),IF('Cash calendar'!$B$8=2,IF(ISNUMBER(H93),H93,"n.a."),"n.a."))))</x:f>
      </x:c>
      <x:c r="N93" s="2" t="str">
        <x:f>IF(COUNTA(A93:L93)=0,"",IF(AND(A93&lt;&gt;"",COUNTIFS($A$9:$A$108,A93)=1,ISNUMBER(J93),J93&gt;=0,ISNUMBER(M93),OR(I93="",ISNUMBER(I93))),"Ready","Check reference, date or cash amount"))</x:f>
      </x:c>
    </x:row>
    <x:row r="94" ht="23" customHeight="1">
      <x:c r="A94" s="33"/>
      <x:c r="B94" s="33"/>
      <x:c r="C94" s="34"/>
      <x:c r="D94" s="34"/>
      <x:c r="E94" s="34"/>
      <x:c r="F94" s="34"/>
      <x:c r="G94" s="34"/>
      <x:c r="H94" s="34"/>
      <x:c r="I94" s="34"/>
      <x:c r="J94" s="35"/>
      <x:c r="K94" s="33"/>
      <x:c r="L94" s="35"/>
      <x:c r="M94" s="37" t="str">
        <x:f>IF(COUNTA(A94:L94)=0,"",IF(ISNUMBER(I94),I94,IF('Cash calendar'!$B$8=1,IF(ISNUMBER(G94),G94,"n.a."),IF('Cash calendar'!$B$8=2,IF(ISNUMBER(H94),H94,"n.a."),"n.a."))))</x:f>
      </x:c>
      <x:c r="N94" s="6" t="str">
        <x:f>IF(COUNTA(A94:L94)=0,"",IF(AND(A94&lt;&gt;"",COUNTIFS($A$9:$A$108,A94)=1,ISNUMBER(J94),J94&gt;=0,ISNUMBER(M94),OR(I94="",ISNUMBER(I94))),"Ready","Check reference, date or cash amount"))</x:f>
      </x:c>
    </x:row>
    <x:row r="95" ht="23" customHeight="1">
      <x:c r="A95" s="30"/>
      <x:c r="B95" s="30"/>
      <x:c r="C95" s="31"/>
      <x:c r="D95" s="31"/>
      <x:c r="E95" s="31"/>
      <x:c r="F95" s="31"/>
      <x:c r="G95" s="31"/>
      <x:c r="H95" s="31"/>
      <x:c r="I95" s="31"/>
      <x:c r="J95" s="32"/>
      <x:c r="K95" s="30"/>
      <x:c r="L95" s="32"/>
      <x:c r="M95" s="36" t="str">
        <x:f>IF(COUNTA(A95:L95)=0,"",IF(ISNUMBER(I95),I95,IF('Cash calendar'!$B$8=1,IF(ISNUMBER(G95),G95,"n.a."),IF('Cash calendar'!$B$8=2,IF(ISNUMBER(H95),H95,"n.a."),"n.a."))))</x:f>
      </x:c>
      <x:c r="N95" s="2" t="str">
        <x:f>IF(COUNTA(A95:L95)=0,"",IF(AND(A95&lt;&gt;"",COUNTIFS($A$9:$A$108,A95)=1,ISNUMBER(J95),J95&gt;=0,ISNUMBER(M95),OR(I95="",ISNUMBER(I95))),"Ready","Check reference, date or cash amount"))</x:f>
      </x:c>
    </x:row>
    <x:row r="96" ht="23" customHeight="1">
      <x:c r="A96" s="33"/>
      <x:c r="B96" s="33"/>
      <x:c r="C96" s="34"/>
      <x:c r="D96" s="34"/>
      <x:c r="E96" s="34"/>
      <x:c r="F96" s="34"/>
      <x:c r="G96" s="34"/>
      <x:c r="H96" s="34"/>
      <x:c r="I96" s="34"/>
      <x:c r="J96" s="35"/>
      <x:c r="K96" s="33"/>
      <x:c r="L96" s="35"/>
      <x:c r="M96" s="37" t="str">
        <x:f>IF(COUNTA(A96:L96)=0,"",IF(ISNUMBER(I96),I96,IF('Cash calendar'!$B$8=1,IF(ISNUMBER(G96),G96,"n.a."),IF('Cash calendar'!$B$8=2,IF(ISNUMBER(H96),H96,"n.a."),"n.a."))))</x:f>
      </x:c>
      <x:c r="N96" s="6" t="str">
        <x:f>IF(COUNTA(A96:L96)=0,"",IF(AND(A96&lt;&gt;"",COUNTIFS($A$9:$A$108,A96)=1,ISNUMBER(J96),J96&gt;=0,ISNUMBER(M96),OR(I96="",ISNUMBER(I96))),"Ready","Check reference, date or cash amount"))</x:f>
      </x:c>
    </x:row>
    <x:row r="97" ht="23" customHeight="1">
      <x:c r="A97" s="30"/>
      <x:c r="B97" s="30"/>
      <x:c r="C97" s="31"/>
      <x:c r="D97" s="31"/>
      <x:c r="E97" s="31"/>
      <x:c r="F97" s="31"/>
      <x:c r="G97" s="31"/>
      <x:c r="H97" s="31"/>
      <x:c r="I97" s="31"/>
      <x:c r="J97" s="32"/>
      <x:c r="K97" s="30"/>
      <x:c r="L97" s="32"/>
      <x:c r="M97" s="36" t="str">
        <x:f>IF(COUNTA(A97:L97)=0,"",IF(ISNUMBER(I97),I97,IF('Cash calendar'!$B$8=1,IF(ISNUMBER(G97),G97,"n.a."),IF('Cash calendar'!$B$8=2,IF(ISNUMBER(H97),H97,"n.a."),"n.a."))))</x:f>
      </x:c>
      <x:c r="N97" s="2" t="str">
        <x:f>IF(COUNTA(A97:L97)=0,"",IF(AND(A97&lt;&gt;"",COUNTIFS($A$9:$A$108,A97)=1,ISNUMBER(J97),J97&gt;=0,ISNUMBER(M97),OR(I97="",ISNUMBER(I97))),"Ready","Check reference, date or cash amount"))</x:f>
      </x:c>
    </x:row>
    <x:row r="98" ht="23" customHeight="1">
      <x:c r="A98" s="33"/>
      <x:c r="B98" s="33"/>
      <x:c r="C98" s="34"/>
      <x:c r="D98" s="34"/>
      <x:c r="E98" s="34"/>
      <x:c r="F98" s="34"/>
      <x:c r="G98" s="34"/>
      <x:c r="H98" s="34"/>
      <x:c r="I98" s="34"/>
      <x:c r="J98" s="35"/>
      <x:c r="K98" s="33"/>
      <x:c r="L98" s="35"/>
      <x:c r="M98" s="37" t="str">
        <x:f>IF(COUNTA(A98:L98)=0,"",IF(ISNUMBER(I98),I98,IF('Cash calendar'!$B$8=1,IF(ISNUMBER(G98),G98,"n.a."),IF('Cash calendar'!$B$8=2,IF(ISNUMBER(H98),H98,"n.a."),"n.a."))))</x:f>
      </x:c>
      <x:c r="N98" s="6" t="str">
        <x:f>IF(COUNTA(A98:L98)=0,"",IF(AND(A98&lt;&gt;"",COUNTIFS($A$9:$A$108,A98)=1,ISNUMBER(J98),J98&gt;=0,ISNUMBER(M98),OR(I98="",ISNUMBER(I98))),"Ready","Check reference, date or cash amount"))</x:f>
      </x:c>
    </x:row>
    <x:row r="99" ht="23" customHeight="1">
      <x:c r="A99" s="30"/>
      <x:c r="B99" s="30"/>
      <x:c r="C99" s="31"/>
      <x:c r="D99" s="31"/>
      <x:c r="E99" s="31"/>
      <x:c r="F99" s="31"/>
      <x:c r="G99" s="31"/>
      <x:c r="H99" s="31"/>
      <x:c r="I99" s="31"/>
      <x:c r="J99" s="32"/>
      <x:c r="K99" s="30"/>
      <x:c r="L99" s="32"/>
      <x:c r="M99" s="36" t="str">
        <x:f>IF(COUNTA(A99:L99)=0,"",IF(ISNUMBER(I99),I99,IF('Cash calendar'!$B$8=1,IF(ISNUMBER(G99),G99,"n.a."),IF('Cash calendar'!$B$8=2,IF(ISNUMBER(H99),H99,"n.a."),"n.a."))))</x:f>
      </x:c>
      <x:c r="N99" s="2" t="str">
        <x:f>IF(COUNTA(A99:L99)=0,"",IF(AND(A99&lt;&gt;"",COUNTIFS($A$9:$A$108,A99)=1,ISNUMBER(J99),J99&gt;=0,ISNUMBER(M99),OR(I99="",ISNUMBER(I99))),"Ready","Check reference, date or cash amount"))</x:f>
      </x:c>
    </x:row>
    <x:row r="100" ht="23" customHeight="1">
      <x:c r="A100" s="33"/>
      <x:c r="B100" s="33"/>
      <x:c r="C100" s="34"/>
      <x:c r="D100" s="34"/>
      <x:c r="E100" s="34"/>
      <x:c r="F100" s="34"/>
      <x:c r="G100" s="34"/>
      <x:c r="H100" s="34"/>
      <x:c r="I100" s="34"/>
      <x:c r="J100" s="35"/>
      <x:c r="K100" s="33"/>
      <x:c r="L100" s="35"/>
      <x:c r="M100" s="37" t="str">
        <x:f>IF(COUNTA(A100:L100)=0,"",IF(ISNUMBER(I100),I100,IF('Cash calendar'!$B$8=1,IF(ISNUMBER(G100),G100,"n.a."),IF('Cash calendar'!$B$8=2,IF(ISNUMBER(H100),H100,"n.a."),"n.a."))))</x:f>
      </x:c>
      <x:c r="N100" s="6" t="str">
        <x:f>IF(COUNTA(A100:L100)=0,"",IF(AND(A100&lt;&gt;"",COUNTIFS($A$9:$A$108,A100)=1,ISNUMBER(J100),J100&gt;=0,ISNUMBER(M100),OR(I100="",ISNUMBER(I100))),"Ready","Check reference, date or cash amount"))</x:f>
      </x:c>
    </x:row>
    <x:row r="101" ht="23" customHeight="1">
      <x:c r="A101" s="30"/>
      <x:c r="B101" s="30"/>
      <x:c r="C101" s="31"/>
      <x:c r="D101" s="31"/>
      <x:c r="E101" s="31"/>
      <x:c r="F101" s="31"/>
      <x:c r="G101" s="31"/>
      <x:c r="H101" s="31"/>
      <x:c r="I101" s="31"/>
      <x:c r="J101" s="32"/>
      <x:c r="K101" s="30"/>
      <x:c r="L101" s="32"/>
      <x:c r="M101" s="36" t="str">
        <x:f>IF(COUNTA(A101:L101)=0,"",IF(ISNUMBER(I101),I101,IF('Cash calendar'!$B$8=1,IF(ISNUMBER(G101),G101,"n.a."),IF('Cash calendar'!$B$8=2,IF(ISNUMBER(H101),H101,"n.a."),"n.a."))))</x:f>
      </x:c>
      <x:c r="N101" s="2" t="str">
        <x:f>IF(COUNTA(A101:L101)=0,"",IF(AND(A101&lt;&gt;"",COUNTIFS($A$9:$A$108,A101)=1,ISNUMBER(J101),J101&gt;=0,ISNUMBER(M101),OR(I101="",ISNUMBER(I101))),"Ready","Check reference, date or cash amount"))</x:f>
      </x:c>
    </x:row>
    <x:row r="102" ht="23" customHeight="1">
      <x:c r="A102" s="33"/>
      <x:c r="B102" s="33"/>
      <x:c r="C102" s="34"/>
      <x:c r="D102" s="34"/>
      <x:c r="E102" s="34"/>
      <x:c r="F102" s="34"/>
      <x:c r="G102" s="34"/>
      <x:c r="H102" s="34"/>
      <x:c r="I102" s="34"/>
      <x:c r="J102" s="35"/>
      <x:c r="K102" s="33"/>
      <x:c r="L102" s="35"/>
      <x:c r="M102" s="37" t="str">
        <x:f>IF(COUNTA(A102:L102)=0,"",IF(ISNUMBER(I102),I102,IF('Cash calendar'!$B$8=1,IF(ISNUMBER(G102),G102,"n.a."),IF('Cash calendar'!$B$8=2,IF(ISNUMBER(H102),H102,"n.a."),"n.a."))))</x:f>
      </x:c>
      <x:c r="N102" s="6" t="str">
        <x:f>IF(COUNTA(A102:L102)=0,"",IF(AND(A102&lt;&gt;"",COUNTIFS($A$9:$A$108,A102)=1,ISNUMBER(J102),J102&gt;=0,ISNUMBER(M102),OR(I102="",ISNUMBER(I102))),"Ready","Check reference, date or cash amount"))</x:f>
      </x:c>
    </x:row>
    <x:row r="103" ht="23" customHeight="1">
      <x:c r="A103" s="30"/>
      <x:c r="B103" s="30"/>
      <x:c r="C103" s="31"/>
      <x:c r="D103" s="31"/>
      <x:c r="E103" s="31"/>
      <x:c r="F103" s="31"/>
      <x:c r="G103" s="31"/>
      <x:c r="H103" s="31"/>
      <x:c r="I103" s="31"/>
      <x:c r="J103" s="32"/>
      <x:c r="K103" s="30"/>
      <x:c r="L103" s="32"/>
      <x:c r="M103" s="36" t="str">
        <x:f>IF(COUNTA(A103:L103)=0,"",IF(ISNUMBER(I103),I103,IF('Cash calendar'!$B$8=1,IF(ISNUMBER(G103),G103,"n.a."),IF('Cash calendar'!$B$8=2,IF(ISNUMBER(H103),H103,"n.a."),"n.a."))))</x:f>
      </x:c>
      <x:c r="N103" s="2" t="str">
        <x:f>IF(COUNTA(A103:L103)=0,"",IF(AND(A103&lt;&gt;"",COUNTIFS($A$9:$A$108,A103)=1,ISNUMBER(J103),J103&gt;=0,ISNUMBER(M103),OR(I103="",ISNUMBER(I103))),"Ready","Check reference, date or cash amount"))</x:f>
      </x:c>
    </x:row>
    <x:row r="104" ht="23" customHeight="1">
      <x:c r="A104" s="33"/>
      <x:c r="B104" s="33"/>
      <x:c r="C104" s="34"/>
      <x:c r="D104" s="34"/>
      <x:c r="E104" s="34"/>
      <x:c r="F104" s="34"/>
      <x:c r="G104" s="34"/>
      <x:c r="H104" s="34"/>
      <x:c r="I104" s="34"/>
      <x:c r="J104" s="35"/>
      <x:c r="K104" s="33"/>
      <x:c r="L104" s="35"/>
      <x:c r="M104" s="37" t="str">
        <x:f>IF(COUNTA(A104:L104)=0,"",IF(ISNUMBER(I104),I104,IF('Cash calendar'!$B$8=1,IF(ISNUMBER(G104),G104,"n.a."),IF('Cash calendar'!$B$8=2,IF(ISNUMBER(H104),H104,"n.a."),"n.a."))))</x:f>
      </x:c>
      <x:c r="N104" s="6" t="str">
        <x:f>IF(COUNTA(A104:L104)=0,"",IF(AND(A104&lt;&gt;"",COUNTIFS($A$9:$A$108,A104)=1,ISNUMBER(J104),J104&gt;=0,ISNUMBER(M104),OR(I104="",ISNUMBER(I104))),"Ready","Check reference, date or cash amount"))</x:f>
      </x:c>
    </x:row>
    <x:row r="105" ht="23" customHeight="1">
      <x:c r="A105" s="30"/>
      <x:c r="B105" s="30"/>
      <x:c r="C105" s="31"/>
      <x:c r="D105" s="31"/>
      <x:c r="E105" s="31"/>
      <x:c r="F105" s="31"/>
      <x:c r="G105" s="31"/>
      <x:c r="H105" s="31"/>
      <x:c r="I105" s="31"/>
      <x:c r="J105" s="32"/>
      <x:c r="K105" s="30"/>
      <x:c r="L105" s="32"/>
      <x:c r="M105" s="36" t="str">
        <x:f>IF(COUNTA(A105:L105)=0,"",IF(ISNUMBER(I105),I105,IF('Cash calendar'!$B$8=1,IF(ISNUMBER(G105),G105,"n.a."),IF('Cash calendar'!$B$8=2,IF(ISNUMBER(H105),H105,"n.a."),"n.a."))))</x:f>
      </x:c>
      <x:c r="N105" s="2" t="str">
        <x:f>IF(COUNTA(A105:L105)=0,"",IF(AND(A105&lt;&gt;"",COUNTIFS($A$9:$A$108,A105)=1,ISNUMBER(J105),J105&gt;=0,ISNUMBER(M105),OR(I105="",ISNUMBER(I105))),"Ready","Check reference, date or cash amount"))</x:f>
      </x:c>
    </x:row>
    <x:row r="106" ht="23" customHeight="1">
      <x:c r="A106" s="33"/>
      <x:c r="B106" s="33"/>
      <x:c r="C106" s="34"/>
      <x:c r="D106" s="34"/>
      <x:c r="E106" s="34"/>
      <x:c r="F106" s="34"/>
      <x:c r="G106" s="34"/>
      <x:c r="H106" s="34"/>
      <x:c r="I106" s="34"/>
      <x:c r="J106" s="35"/>
      <x:c r="K106" s="33"/>
      <x:c r="L106" s="35"/>
      <x:c r="M106" s="37" t="str">
        <x:f>IF(COUNTA(A106:L106)=0,"",IF(ISNUMBER(I106),I106,IF('Cash calendar'!$B$8=1,IF(ISNUMBER(G106),G106,"n.a."),IF('Cash calendar'!$B$8=2,IF(ISNUMBER(H106),H106,"n.a."),"n.a."))))</x:f>
      </x:c>
      <x:c r="N106" s="6" t="str">
        <x:f>IF(COUNTA(A106:L106)=0,"",IF(AND(A106&lt;&gt;"",COUNTIFS($A$9:$A$108,A106)=1,ISNUMBER(J106),J106&gt;=0,ISNUMBER(M106),OR(I106="",ISNUMBER(I106))),"Ready","Check reference, date or cash amount"))</x:f>
      </x:c>
    </x:row>
    <x:row r="107" ht="23" customHeight="1">
      <x:c r="A107" s="30"/>
      <x:c r="B107" s="30"/>
      <x:c r="C107" s="31"/>
      <x:c r="D107" s="31"/>
      <x:c r="E107" s="31"/>
      <x:c r="F107" s="31"/>
      <x:c r="G107" s="31"/>
      <x:c r="H107" s="31"/>
      <x:c r="I107" s="31"/>
      <x:c r="J107" s="32"/>
      <x:c r="K107" s="30"/>
      <x:c r="L107" s="32"/>
      <x:c r="M107" s="36" t="str">
        <x:f>IF(COUNTA(A107:L107)=0,"",IF(ISNUMBER(I107),I107,IF('Cash calendar'!$B$8=1,IF(ISNUMBER(G107),G107,"n.a."),IF('Cash calendar'!$B$8=2,IF(ISNUMBER(H107),H107,"n.a."),"n.a."))))</x:f>
      </x:c>
      <x:c r="N107" s="2" t="str">
        <x:f>IF(COUNTA(A107:L107)=0,"",IF(AND(A107&lt;&gt;"",COUNTIFS($A$9:$A$108,A107)=1,ISNUMBER(J107),J107&gt;=0,ISNUMBER(M107),OR(I107="",ISNUMBER(I107))),"Ready","Check reference, date or cash amount"))</x:f>
      </x:c>
    </x:row>
    <x:row r="108" ht="23" customHeight="1">
      <x:c r="A108" s="33"/>
      <x:c r="B108" s="33"/>
      <x:c r="C108" s="34"/>
      <x:c r="D108" s="34"/>
      <x:c r="E108" s="34"/>
      <x:c r="F108" s="34"/>
      <x:c r="G108" s="34"/>
      <x:c r="H108" s="34"/>
      <x:c r="I108" s="34"/>
      <x:c r="J108" s="35"/>
      <x:c r="K108" s="33"/>
      <x:c r="L108" s="35"/>
      <x:c r="M108" s="37" t="str">
        <x:f>IF(COUNTA(A108:L108)=0,"",IF(ISNUMBER(I108),I108,IF('Cash calendar'!$B$8=1,IF(ISNUMBER(G108),G108,"n.a."),IF('Cash calendar'!$B$8=2,IF(ISNUMBER(H108),H108,"n.a."),"n.a."))))</x:f>
      </x:c>
      <x:c r="N108" s="6" t="str">
        <x:f>IF(COUNTA(A108:L108)=0,"",IF(AND(A108&lt;&gt;"",COUNTIFS($A$9:$A$108,A108)=1,ISNUMBER(J108),J108&gt;=0,ISNUMBER(M108),OR(I108="",ISNUMBER(I108))),"Ready","Check reference, date or cash amount"))</x:f>
      </x:c>
    </x:row>
  </x:sheetData>
  <x:conditionalFormatting sqref="N9:N108">
    <x:cfRule type="containsText" dxfId="3" priority="1" operator="containsText" text="Check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24" hidden="0" customWidth="1"/>
    <x:col min="3" max="3" width="18" hidden="0" customWidth="1"/>
    <x:col min="4" max="4" width="20" hidden="0" customWidth="1"/>
    <x:col min="5" max="5" width="70" hidden="0" customWidth="1"/>
    <x:col min="6" max="6" width="38" hidden="0" customWidth="1"/>
  </x:cols>
  <x:sheetData>
    <x:row r="1" ht="12" customHeight="1">
      <x:c r="A1" s="2"/>
      <x:c r="B1" s="2"/>
      <x:c r="C1" s="2"/>
      <x:c r="D1" s="2"/>
      <x:c r="E1" s="2"/>
      <x:c r="F1" s="2"/>
    </x:row>
    <x:row r="2" ht="30" customHeight="1">
      <x:c r="A2" s="4" t="str">
        <x:v>Dated payroll and other cash payments</x:v>
      </x:c>
      <x:c r="B2" s="5"/>
      <x:c r="C2" s="5"/>
      <x:c r="D2" s="5"/>
      <x:c r="E2" s="5"/>
      <x:c r="F2" s="5"/>
    </x:row>
    <x:row r="3" ht="23" customHeight="1">
      <x:c r="A3" s="2"/>
      <x:c r="B3" s="2"/>
      <x:c r="C3" s="2"/>
      <x:c r="D3" s="2"/>
      <x:c r="E3" s="2"/>
      <x:c r="F3" s="2"/>
    </x:row>
    <x:row r="4" ht="23" customHeight="1">
      <x:c r="A4" s="7" t="str">
        <x:v>Illustrative cash payments only. Replace dates and amounts with payroll records, actual tax deadlines and other commitments.</x:v>
      </x:c>
      <x:c r="B4" s="2"/>
      <x:c r="C4" s="2"/>
      <x:c r="D4" s="2"/>
      <x:c r="E4" s="2"/>
      <x:c r="F4" s="2"/>
    </x:row>
    <x:row r="5" ht="23" customHeight="1">
      <x:c r="A5" s="7" t="str">
        <x:v>Employer and tax amounts are assumed cash payments, not calculated rates or recommended payment dates.</x:v>
      </x:c>
      <x:c r="B5" s="2"/>
      <x:c r="C5" s="2"/>
      <x:c r="D5" s="2"/>
      <x:c r="E5" s="2"/>
      <x:c r="F5" s="2"/>
    </x:row>
    <x:row r="6" ht="23" customHeight="1">
      <x:c r="A6" s="7" t="str">
        <x:v>Include all relevant cash leaving the bank. Avoid counting net pay and the same gross payroll deductions twice.</x:v>
      </x:c>
      <x:c r="B6" s="2"/>
      <x:c r="C6" s="2"/>
      <x:c r="D6" s="2"/>
      <x:c r="E6" s="2"/>
      <x:c r="F6" s="2"/>
    </x:row>
    <x:row r="7" ht="23" customHeight="1">
      <x:c r="A7" s="2" t="str">
        <x:v>Case selected</x:v>
      </x:c>
      <x:c r="B7" s="28" t="str">
        <x:f>'Receipts'!B7</x:f>
        <x:v>Expected</x:v>
      </x:c>
      <x:c r="C7" s="2"/>
      <x:c r="D7" s="2"/>
      <x:c r="E7" s="2"/>
      <x:c r="F7" s="2"/>
    </x:row>
    <x:row r="8" ht="42" customHeight="1">
      <x:c r="A8" s="22" t="str">
        <x:v>Payment ref</x:v>
      </x:c>
      <x:c r="B8" s="22" t="str">
        <x:v>Category</x:v>
      </x:c>
      <x:c r="C8" s="22" t="str">
        <x:v>Cash payment date</x:v>
      </x:c>
      <x:c r="D8" s="22" t="str">
        <x:v>Cash amount (£)</x:v>
      </x:c>
      <x:c r="E8" s="22" t="str">
        <x:v>Source or explanation</x:v>
      </x:c>
      <x:c r="F8" s="22" t="str">
        <x:v>Input status</x:v>
      </x:c>
    </x:row>
    <x:row r="9" ht="40" customHeight="1">
      <x:c r="A9" s="30" t="str">
        <x:v>PAY-01</x:v>
      </x:c>
      <x:c r="B9" s="30" t="str">
        <x:v>Other</x:v>
      </x:c>
      <x:c r="C9" s="31" t="n">
        <x:v>46300</x:v>
      </x:c>
      <x:c r="D9" s="32" t="n">
        <x:v>2000</x:v>
      </x:c>
      <x:c r="E9" s="38" t="str">
        <x:v>Illustrative overhead payment</x:v>
      </x:c>
      <x:c r="F9" s="2" t="str">
        <x:f>IF(COUNTA(A9:E9)=0,"",IF(AND(A9&lt;&gt;"",COUNTIFS($A$9:$A$108,A9)=1,OR(B9="Payroll",B9="Employer and tax",B9="Other"),ISNUMBER(C9),ISNUMBER(D9),D9&gt;=0),"Ready","Check reference, category, date or amount"))</x:f>
        <x:v>Ready</x:v>
      </x:c>
    </x:row>
    <x:row r="10" ht="40" customHeight="1">
      <x:c r="A10" s="33" t="str">
        <x:v>PAY-02</x:v>
      </x:c>
      <x:c r="B10" s="33" t="str">
        <x:v>Employer and tax</x:v>
      </x:c>
      <x:c r="C10" s="34" t="n">
        <x:v>46303</x:v>
      </x:c>
      <x:c r="D10" s="35" t="n">
        <x:v>8000</x:v>
      </x:c>
      <x:c r="E10" s="39" t="str">
        <x:v>Illustrative combined cash payment; replace with actual obligations and dates</x:v>
      </x:c>
      <x:c r="F10" s="6" t="str">
        <x:f>IF(COUNTA(A10:E10)=0,"",IF(AND(A10&lt;&gt;"",COUNTIFS($A$9:$A$108,A10)=1,OR(B10="Payroll",B10="Employer and tax",B10="Other"),ISNUMBER(C10),ISNUMBER(D10),D10&gt;=0),"Ready","Check reference, category, date or amount"))</x:f>
        <x:v>Ready</x:v>
      </x:c>
    </x:row>
    <x:row r="11" ht="40" customHeight="1">
      <x:c r="A11" s="30" t="str">
        <x:v>PAY-03</x:v>
      </x:c>
      <x:c r="B11" s="30" t="str">
        <x:v>Payroll</x:v>
      </x:c>
      <x:c r="C11" s="31" t="n">
        <x:v>46304</x:v>
      </x:c>
      <x:c r="D11" s="32" t="n">
        <x:v>40000</x:v>
      </x:c>
      <x:c r="E11" s="38" t="str">
        <x:v>Illustrative net payroll cash payment</x:v>
      </x:c>
      <x:c r="F11" s="2" t="str">
        <x:f>IF(COUNTA(A11:E11)=0,"",IF(AND(A11&lt;&gt;"",COUNTIFS($A$9:$A$108,A11)=1,OR(B11="Payroll",B11="Employer and tax",B11="Other"),ISNUMBER(C11),ISNUMBER(D11),D11&gt;=0),"Ready","Check reference, category, date or amount"))</x:f>
        <x:v>Ready</x:v>
      </x:c>
    </x:row>
    <x:row r="12" ht="40" customHeight="1">
      <x:c r="A12" s="33" t="str">
        <x:v>PAY-04</x:v>
      </x:c>
      <x:c r="B12" s="33" t="str">
        <x:v>Other</x:v>
      </x:c>
      <x:c r="C12" s="34" t="n">
        <x:v>46307</x:v>
      </x:c>
      <x:c r="D12" s="35" t="n">
        <x:v>2000</x:v>
      </x:c>
      <x:c r="E12" s="39" t="str">
        <x:v>Illustrative overhead payment</x:v>
      </x:c>
      <x:c r="F12" s="6" t="str">
        <x:f>IF(COUNTA(A12:E12)=0,"",IF(AND(A12&lt;&gt;"",COUNTIFS($A$9:$A$108,A12)=1,OR(B12="Payroll",B12="Employer and tax",B12="Other"),ISNUMBER(C12),ISNUMBER(D12),D12&gt;=0),"Ready","Check reference, category, date or amount"))</x:f>
        <x:v>Ready</x:v>
      </x:c>
    </x:row>
    <x:row r="13" ht="40" customHeight="1">
      <x:c r="A13" s="30" t="str">
        <x:v>PAY-05</x:v>
      </x:c>
      <x:c r="B13" s="30" t="str">
        <x:v>Employer and tax</x:v>
      </x:c>
      <x:c r="C13" s="31" t="n">
        <x:v>46310</x:v>
      </x:c>
      <x:c r="D13" s="32" t="n">
        <x:v>8000</x:v>
      </x:c>
      <x:c r="E13" s="38" t="str">
        <x:v>Illustrative combined cash payment; replace with actual obligations and dates</x:v>
      </x:c>
      <x:c r="F13" s="2" t="str">
        <x:f>IF(COUNTA(A13:E13)=0,"",IF(AND(A13&lt;&gt;"",COUNTIFS($A$9:$A$108,A13)=1,OR(B13="Payroll",B13="Employer and tax",B13="Other"),ISNUMBER(C13),ISNUMBER(D13),D13&gt;=0),"Ready","Check reference, category, date or amount"))</x:f>
        <x:v>Ready</x:v>
      </x:c>
    </x:row>
    <x:row r="14" ht="40" customHeight="1">
      <x:c r="A14" s="33" t="str">
        <x:v>PAY-06</x:v>
      </x:c>
      <x:c r="B14" s="33" t="str">
        <x:v>Payroll</x:v>
      </x:c>
      <x:c r="C14" s="34" t="n">
        <x:v>46311</x:v>
      </x:c>
      <x:c r="D14" s="35" t="n">
        <x:v>40000</x:v>
      </x:c>
      <x:c r="E14" s="39" t="str">
        <x:v>Illustrative net payroll cash payment</x:v>
      </x:c>
      <x:c r="F14" s="6" t="str">
        <x:f>IF(COUNTA(A14:E14)=0,"",IF(AND(A14&lt;&gt;"",COUNTIFS($A$9:$A$108,A14)=1,OR(B14="Payroll",B14="Employer and tax",B14="Other"),ISNUMBER(C14),ISNUMBER(D14),D14&gt;=0),"Ready","Check reference, category, date or amount"))</x:f>
        <x:v>Ready</x:v>
      </x:c>
    </x:row>
    <x:row r="15" ht="40" customHeight="1">
      <x:c r="A15" s="30" t="str">
        <x:v>PAY-07</x:v>
      </x:c>
      <x:c r="B15" s="30" t="str">
        <x:v>Other</x:v>
      </x:c>
      <x:c r="C15" s="31" t="n">
        <x:v>46314</x:v>
      </x:c>
      <x:c r="D15" s="32" t="n">
        <x:v>2000</x:v>
      </x:c>
      <x:c r="E15" s="38" t="str">
        <x:v>Illustrative overhead payment</x:v>
      </x:c>
      <x:c r="F15" s="2" t="str">
        <x:f>IF(COUNTA(A15:E15)=0,"",IF(AND(A15&lt;&gt;"",COUNTIFS($A$9:$A$108,A15)=1,OR(B15="Payroll",B15="Employer and tax",B15="Other"),ISNUMBER(C15),ISNUMBER(D15),D15&gt;=0),"Ready","Check reference, category, date or amount"))</x:f>
        <x:v>Ready</x:v>
      </x:c>
    </x:row>
    <x:row r="16" ht="40" customHeight="1">
      <x:c r="A16" s="33" t="str">
        <x:v>PAY-08</x:v>
      </x:c>
      <x:c r="B16" s="33" t="str">
        <x:v>Employer and tax</x:v>
      </x:c>
      <x:c r="C16" s="34" t="n">
        <x:v>46317</x:v>
      </x:c>
      <x:c r="D16" s="35" t="n">
        <x:v>8000</x:v>
      </x:c>
      <x:c r="E16" s="39" t="str">
        <x:v>Illustrative combined cash payment; replace with actual obligations and dates</x:v>
      </x:c>
      <x:c r="F16" s="6" t="str">
        <x:f>IF(COUNTA(A16:E16)=0,"",IF(AND(A16&lt;&gt;"",COUNTIFS($A$9:$A$108,A16)=1,OR(B16="Payroll",B16="Employer and tax",B16="Other"),ISNUMBER(C16),ISNUMBER(D16),D16&gt;=0),"Ready","Check reference, category, date or amount"))</x:f>
        <x:v>Ready</x:v>
      </x:c>
    </x:row>
    <x:row r="17" ht="40" customHeight="1">
      <x:c r="A17" s="30" t="str">
        <x:v>PAY-09</x:v>
      </x:c>
      <x:c r="B17" s="30" t="str">
        <x:v>Payroll</x:v>
      </x:c>
      <x:c r="C17" s="31" t="n">
        <x:v>46318</x:v>
      </x:c>
      <x:c r="D17" s="32" t="n">
        <x:v>40000</x:v>
      </x:c>
      <x:c r="E17" s="38" t="str">
        <x:v>Illustrative net payroll cash payment</x:v>
      </x:c>
      <x:c r="F17" s="2" t="str">
        <x:f>IF(COUNTA(A17:E17)=0,"",IF(AND(A17&lt;&gt;"",COUNTIFS($A$9:$A$108,A17)=1,OR(B17="Payroll",B17="Employer and tax",B17="Other"),ISNUMBER(C17),ISNUMBER(D17),D17&gt;=0),"Ready","Check reference, category, date or amount"))</x:f>
        <x:v>Ready</x:v>
      </x:c>
    </x:row>
    <x:row r="18" ht="40" customHeight="1">
      <x:c r="A18" s="33" t="str">
        <x:v>PAY-10</x:v>
      </x:c>
      <x:c r="B18" s="33" t="str">
        <x:v>Other</x:v>
      </x:c>
      <x:c r="C18" s="34" t="n">
        <x:v>46321</x:v>
      </x:c>
      <x:c r="D18" s="35" t="n">
        <x:v>2000</x:v>
      </x:c>
      <x:c r="E18" s="39" t="str">
        <x:v>Illustrative overhead payment</x:v>
      </x:c>
      <x:c r="F18" s="6" t="str">
        <x:f>IF(COUNTA(A18:E18)=0,"",IF(AND(A18&lt;&gt;"",COUNTIFS($A$9:$A$108,A18)=1,OR(B18="Payroll",B18="Employer and tax",B18="Other"),ISNUMBER(C18),ISNUMBER(D18),D18&gt;=0),"Ready","Check reference, category, date or amount"))</x:f>
        <x:v>Ready</x:v>
      </x:c>
    </x:row>
    <x:row r="19" ht="40" customHeight="1">
      <x:c r="A19" s="30" t="str">
        <x:v>PAY-11</x:v>
      </x:c>
      <x:c r="B19" s="30" t="str">
        <x:v>Employer and tax</x:v>
      </x:c>
      <x:c r="C19" s="31" t="n">
        <x:v>46324</x:v>
      </x:c>
      <x:c r="D19" s="32" t="n">
        <x:v>8000</x:v>
      </x:c>
      <x:c r="E19" s="38" t="str">
        <x:v>Illustrative combined cash payment; replace with actual obligations and dates</x:v>
      </x:c>
      <x:c r="F19" s="2" t="str">
        <x:f>IF(COUNTA(A19:E19)=0,"",IF(AND(A19&lt;&gt;"",COUNTIFS($A$9:$A$108,A19)=1,OR(B19="Payroll",B19="Employer and tax",B19="Other"),ISNUMBER(C19),ISNUMBER(D19),D19&gt;=0),"Ready","Check reference, category, date or amount"))</x:f>
        <x:v>Ready</x:v>
      </x:c>
    </x:row>
    <x:row r="20" ht="40" customHeight="1">
      <x:c r="A20" s="33" t="str">
        <x:v>PAY-12</x:v>
      </x:c>
      <x:c r="B20" s="33" t="str">
        <x:v>Payroll</x:v>
      </x:c>
      <x:c r="C20" s="34" t="n">
        <x:v>46325</x:v>
      </x:c>
      <x:c r="D20" s="35" t="n">
        <x:v>40000</x:v>
      </x:c>
      <x:c r="E20" s="39" t="str">
        <x:v>Illustrative net payroll cash payment</x:v>
      </x:c>
      <x:c r="F20" s="6" t="str">
        <x:f>IF(COUNTA(A20:E20)=0,"",IF(AND(A20&lt;&gt;"",COUNTIFS($A$9:$A$108,A20)=1,OR(B20="Payroll",B20="Employer and tax",B20="Other"),ISNUMBER(C20),ISNUMBER(D20),D20&gt;=0),"Ready","Check reference, category, date or amount"))</x:f>
        <x:v>Ready</x:v>
      </x:c>
    </x:row>
    <x:row r="21" ht="40" customHeight="1">
      <x:c r="A21" s="30" t="str">
        <x:v>PAY-13</x:v>
      </x:c>
      <x:c r="B21" s="30" t="str">
        <x:v>Other</x:v>
      </x:c>
      <x:c r="C21" s="31" t="n">
        <x:v>46328</x:v>
      </x:c>
      <x:c r="D21" s="32" t="n">
        <x:v>2000</x:v>
      </x:c>
      <x:c r="E21" s="38" t="str">
        <x:v>Illustrative overhead payment</x:v>
      </x:c>
      <x:c r="F21" s="2" t="str">
        <x:f>IF(COUNTA(A21:E21)=0,"",IF(AND(A21&lt;&gt;"",COUNTIFS($A$9:$A$108,A21)=1,OR(B21="Payroll",B21="Employer and tax",B21="Other"),ISNUMBER(C21),ISNUMBER(D21),D21&gt;=0),"Ready","Check reference, category, date or amount"))</x:f>
        <x:v>Ready</x:v>
      </x:c>
    </x:row>
    <x:row r="22" ht="40" customHeight="1">
      <x:c r="A22" s="33" t="str">
        <x:v>PAY-14</x:v>
      </x:c>
      <x:c r="B22" s="33" t="str">
        <x:v>Employer and tax</x:v>
      </x:c>
      <x:c r="C22" s="34" t="n">
        <x:v>46331</x:v>
      </x:c>
      <x:c r="D22" s="35" t="n">
        <x:v>8000</x:v>
      </x:c>
      <x:c r="E22" s="39" t="str">
        <x:v>Illustrative combined cash payment; replace with actual obligations and dates</x:v>
      </x:c>
      <x:c r="F22" s="6" t="str">
        <x:f>IF(COUNTA(A22:E22)=0,"",IF(AND(A22&lt;&gt;"",COUNTIFS($A$9:$A$108,A22)=1,OR(B22="Payroll",B22="Employer and tax",B22="Other"),ISNUMBER(C22),ISNUMBER(D22),D22&gt;=0),"Ready","Check reference, category, date or amount"))</x:f>
        <x:v>Ready</x:v>
      </x:c>
    </x:row>
    <x:row r="23" ht="40" customHeight="1">
      <x:c r="A23" s="30" t="str">
        <x:v>PAY-15</x:v>
      </x:c>
      <x:c r="B23" s="30" t="str">
        <x:v>Payroll</x:v>
      </x:c>
      <x:c r="C23" s="31" t="n">
        <x:v>46332</x:v>
      </x:c>
      <x:c r="D23" s="32" t="n">
        <x:v>40000</x:v>
      </x:c>
      <x:c r="E23" s="38" t="str">
        <x:v>Illustrative net payroll cash payment</x:v>
      </x:c>
      <x:c r="F23" s="2" t="str">
        <x:f>IF(COUNTA(A23:E23)=0,"",IF(AND(A23&lt;&gt;"",COUNTIFS($A$9:$A$108,A23)=1,OR(B23="Payroll",B23="Employer and tax",B23="Other"),ISNUMBER(C23),ISNUMBER(D23),D23&gt;=0),"Ready","Check reference, category, date or amount"))</x:f>
        <x:v>Ready</x:v>
      </x:c>
    </x:row>
    <x:row r="24" ht="40" customHeight="1">
      <x:c r="A24" s="33" t="str">
        <x:v>PAY-16</x:v>
      </x:c>
      <x:c r="B24" s="33" t="str">
        <x:v>Other</x:v>
      </x:c>
      <x:c r="C24" s="34" t="n">
        <x:v>46335</x:v>
      </x:c>
      <x:c r="D24" s="35" t="n">
        <x:v>2000</x:v>
      </x:c>
      <x:c r="E24" s="39" t="str">
        <x:v>Illustrative overhead payment</x:v>
      </x:c>
      <x:c r="F24" s="6" t="str">
        <x:f>IF(COUNTA(A24:E24)=0,"",IF(AND(A24&lt;&gt;"",COUNTIFS($A$9:$A$108,A24)=1,OR(B24="Payroll",B24="Employer and tax",B24="Other"),ISNUMBER(C24),ISNUMBER(D24),D24&gt;=0),"Ready","Check reference, category, date or amount"))</x:f>
        <x:v>Ready</x:v>
      </x:c>
    </x:row>
    <x:row r="25" ht="40" customHeight="1">
      <x:c r="A25" s="30" t="str">
        <x:v>PAY-17</x:v>
      </x:c>
      <x:c r="B25" s="30" t="str">
        <x:v>Employer and tax</x:v>
      </x:c>
      <x:c r="C25" s="31" t="n">
        <x:v>46338</x:v>
      </x:c>
      <x:c r="D25" s="32" t="n">
        <x:v>8000</x:v>
      </x:c>
      <x:c r="E25" s="38" t="str">
        <x:v>Illustrative combined cash payment; replace with actual obligations and dates</x:v>
      </x:c>
      <x:c r="F25" s="2" t="str">
        <x:f>IF(COUNTA(A25:E25)=0,"",IF(AND(A25&lt;&gt;"",COUNTIFS($A$9:$A$108,A25)=1,OR(B25="Payroll",B25="Employer and tax",B25="Other"),ISNUMBER(C25),ISNUMBER(D25),D25&gt;=0),"Ready","Check reference, category, date or amount"))</x:f>
        <x:v>Ready</x:v>
      </x:c>
    </x:row>
    <x:row r="26" ht="40" customHeight="1">
      <x:c r="A26" s="33" t="str">
        <x:v>PAY-18</x:v>
      </x:c>
      <x:c r="B26" s="33" t="str">
        <x:v>Payroll</x:v>
      </x:c>
      <x:c r="C26" s="34" t="n">
        <x:v>46339</x:v>
      </x:c>
      <x:c r="D26" s="35" t="n">
        <x:v>40000</x:v>
      </x:c>
      <x:c r="E26" s="39" t="str">
        <x:v>Illustrative net payroll cash payment</x:v>
      </x:c>
      <x:c r="F26" s="6" t="str">
        <x:f>IF(COUNTA(A26:E26)=0,"",IF(AND(A26&lt;&gt;"",COUNTIFS($A$9:$A$108,A26)=1,OR(B26="Payroll",B26="Employer and tax",B26="Other"),ISNUMBER(C26),ISNUMBER(D26),D26&gt;=0),"Ready","Check reference, category, date or amount"))</x:f>
        <x:v>Ready</x:v>
      </x:c>
    </x:row>
    <x:row r="27" ht="40" customHeight="1">
      <x:c r="A27" s="30" t="str">
        <x:v>PAY-19</x:v>
      </x:c>
      <x:c r="B27" s="30" t="str">
        <x:v>Other</x:v>
      </x:c>
      <x:c r="C27" s="31" t="n">
        <x:v>46342</x:v>
      </x:c>
      <x:c r="D27" s="32" t="n">
        <x:v>2000</x:v>
      </x:c>
      <x:c r="E27" s="38" t="str">
        <x:v>Illustrative overhead payment</x:v>
      </x:c>
      <x:c r="F27" s="2" t="str">
        <x:f>IF(COUNTA(A27:E27)=0,"",IF(AND(A27&lt;&gt;"",COUNTIFS($A$9:$A$108,A27)=1,OR(B27="Payroll",B27="Employer and tax",B27="Other"),ISNUMBER(C27),ISNUMBER(D27),D27&gt;=0),"Ready","Check reference, category, date or amount"))</x:f>
        <x:v>Ready</x:v>
      </x:c>
    </x:row>
    <x:row r="28" ht="40" customHeight="1">
      <x:c r="A28" s="33" t="str">
        <x:v>PAY-20</x:v>
      </x:c>
      <x:c r="B28" s="33" t="str">
        <x:v>Employer and tax</x:v>
      </x:c>
      <x:c r="C28" s="34" t="n">
        <x:v>46345</x:v>
      </x:c>
      <x:c r="D28" s="35" t="n">
        <x:v>8000</x:v>
      </x:c>
      <x:c r="E28" s="39" t="str">
        <x:v>Illustrative combined cash payment; replace with actual obligations and dates</x:v>
      </x:c>
      <x:c r="F28" s="6" t="str">
        <x:f>IF(COUNTA(A28:E28)=0,"",IF(AND(A28&lt;&gt;"",COUNTIFS($A$9:$A$108,A28)=1,OR(B28="Payroll",B28="Employer and tax",B28="Other"),ISNUMBER(C28),ISNUMBER(D28),D28&gt;=0),"Ready","Check reference, category, date or amount"))</x:f>
        <x:v>Ready</x:v>
      </x:c>
    </x:row>
    <x:row r="29" ht="40" customHeight="1">
      <x:c r="A29" s="30" t="str">
        <x:v>PAY-21</x:v>
      </x:c>
      <x:c r="B29" s="30" t="str">
        <x:v>Payroll</x:v>
      </x:c>
      <x:c r="C29" s="31" t="n">
        <x:v>46346</x:v>
      </x:c>
      <x:c r="D29" s="32" t="n">
        <x:v>40000</x:v>
      </x:c>
      <x:c r="E29" s="38" t="str">
        <x:v>Illustrative net payroll cash payment</x:v>
      </x:c>
      <x:c r="F29" s="2" t="str">
        <x:f>IF(COUNTA(A29:E29)=0,"",IF(AND(A29&lt;&gt;"",COUNTIFS($A$9:$A$108,A29)=1,OR(B29="Payroll",B29="Employer and tax",B29="Other"),ISNUMBER(C29),ISNUMBER(D29),D29&gt;=0),"Ready","Check reference, category, date or amount"))</x:f>
        <x:v>Ready</x:v>
      </x:c>
    </x:row>
    <x:row r="30" ht="40" customHeight="1">
      <x:c r="A30" s="33" t="str">
        <x:v>PAY-22</x:v>
      </x:c>
      <x:c r="B30" s="33" t="str">
        <x:v>Other</x:v>
      </x:c>
      <x:c r="C30" s="34" t="n">
        <x:v>46349</x:v>
      </x:c>
      <x:c r="D30" s="35" t="n">
        <x:v>2000</x:v>
      </x:c>
      <x:c r="E30" s="39" t="str">
        <x:v>Illustrative overhead payment</x:v>
      </x:c>
      <x:c r="F30" s="6" t="str">
        <x:f>IF(COUNTA(A30:E30)=0,"",IF(AND(A30&lt;&gt;"",COUNTIFS($A$9:$A$108,A30)=1,OR(B30="Payroll",B30="Employer and tax",B30="Other"),ISNUMBER(C30),ISNUMBER(D30),D30&gt;=0),"Ready","Check reference, category, date or amount"))</x:f>
        <x:v>Ready</x:v>
      </x:c>
    </x:row>
    <x:row r="31" ht="40" customHeight="1">
      <x:c r="A31" s="30" t="str">
        <x:v>PAY-23</x:v>
      </x:c>
      <x:c r="B31" s="30" t="str">
        <x:v>Employer and tax</x:v>
      </x:c>
      <x:c r="C31" s="31" t="n">
        <x:v>46352</x:v>
      </x:c>
      <x:c r="D31" s="32" t="n">
        <x:v>8000</x:v>
      </x:c>
      <x:c r="E31" s="38" t="str">
        <x:v>Illustrative combined cash payment; replace with actual obligations and dates</x:v>
      </x:c>
      <x:c r="F31" s="2" t="str">
        <x:f>IF(COUNTA(A31:E31)=0,"",IF(AND(A31&lt;&gt;"",COUNTIFS($A$9:$A$108,A31)=1,OR(B31="Payroll",B31="Employer and tax",B31="Other"),ISNUMBER(C31),ISNUMBER(D31),D31&gt;=0),"Ready","Check reference, category, date or amount"))</x:f>
        <x:v>Ready</x:v>
      </x:c>
    </x:row>
    <x:row r="32" ht="40" customHeight="1">
      <x:c r="A32" s="33" t="str">
        <x:v>PAY-24</x:v>
      </x:c>
      <x:c r="B32" s="33" t="str">
        <x:v>Payroll</x:v>
      </x:c>
      <x:c r="C32" s="34" t="n">
        <x:v>46353</x:v>
      </x:c>
      <x:c r="D32" s="35" t="n">
        <x:v>40000</x:v>
      </x:c>
      <x:c r="E32" s="39" t="str">
        <x:v>Illustrative net payroll cash payment</x:v>
      </x:c>
      <x:c r="F32" s="6" t="str">
        <x:f>IF(COUNTA(A32:E32)=0,"",IF(AND(A32&lt;&gt;"",COUNTIFS($A$9:$A$108,A32)=1,OR(B32="Payroll",B32="Employer and tax",B32="Other"),ISNUMBER(C32),ISNUMBER(D32),D32&gt;=0),"Ready","Check reference, category, date or amount"))</x:f>
        <x:v>Ready</x:v>
      </x:c>
    </x:row>
    <x:row r="33" ht="40" customHeight="1">
      <x:c r="A33" s="30" t="str">
        <x:v>PAY-25</x:v>
      </x:c>
      <x:c r="B33" s="30" t="str">
        <x:v>Other</x:v>
      </x:c>
      <x:c r="C33" s="31" t="n">
        <x:v>46356</x:v>
      </x:c>
      <x:c r="D33" s="32" t="n">
        <x:v>2000</x:v>
      </x:c>
      <x:c r="E33" s="38" t="str">
        <x:v>Illustrative overhead payment</x:v>
      </x:c>
      <x:c r="F33" s="2" t="str">
        <x:f>IF(COUNTA(A33:E33)=0,"",IF(AND(A33&lt;&gt;"",COUNTIFS($A$9:$A$108,A33)=1,OR(B33="Payroll",B33="Employer and tax",B33="Other"),ISNUMBER(C33),ISNUMBER(D33),D33&gt;=0),"Ready","Check reference, category, date or amount"))</x:f>
        <x:v>Ready</x:v>
      </x:c>
    </x:row>
    <x:row r="34" ht="40" customHeight="1">
      <x:c r="A34" s="33" t="str">
        <x:v>PAY-26</x:v>
      </x:c>
      <x:c r="B34" s="33" t="str">
        <x:v>Employer and tax</x:v>
      </x:c>
      <x:c r="C34" s="34" t="n">
        <x:v>46359</x:v>
      </x:c>
      <x:c r="D34" s="35" t="n">
        <x:v>8000</x:v>
      </x:c>
      <x:c r="E34" s="39" t="str">
        <x:v>Illustrative combined cash payment; replace with actual obligations and dates</x:v>
      </x:c>
      <x:c r="F34" s="6" t="str">
        <x:f>IF(COUNTA(A34:E34)=0,"",IF(AND(A34&lt;&gt;"",COUNTIFS($A$9:$A$108,A34)=1,OR(B34="Payroll",B34="Employer and tax",B34="Other"),ISNUMBER(C34),ISNUMBER(D34),D34&gt;=0),"Ready","Check reference, category, date or amount"))</x:f>
        <x:v>Ready</x:v>
      </x:c>
    </x:row>
    <x:row r="35" ht="40" customHeight="1">
      <x:c r="A35" s="30" t="str">
        <x:v>PAY-27</x:v>
      </x:c>
      <x:c r="B35" s="30" t="str">
        <x:v>Payroll</x:v>
      </x:c>
      <x:c r="C35" s="31" t="n">
        <x:v>46360</x:v>
      </x:c>
      <x:c r="D35" s="32" t="n">
        <x:v>40000</x:v>
      </x:c>
      <x:c r="E35" s="38" t="str">
        <x:v>Illustrative net payroll cash payment</x:v>
      </x:c>
      <x:c r="F35" s="2" t="str">
        <x:f>IF(COUNTA(A35:E35)=0,"",IF(AND(A35&lt;&gt;"",COUNTIFS($A$9:$A$108,A35)=1,OR(B35="Payroll",B35="Employer and tax",B35="Other"),ISNUMBER(C35),ISNUMBER(D35),D35&gt;=0),"Ready","Check reference, category, date or amount"))</x:f>
        <x:v>Ready</x:v>
      </x:c>
    </x:row>
    <x:row r="36" ht="40" customHeight="1">
      <x:c r="A36" s="33" t="str">
        <x:v>PAY-28</x:v>
      </x:c>
      <x:c r="B36" s="33" t="str">
        <x:v>Other</x:v>
      </x:c>
      <x:c r="C36" s="34" t="n">
        <x:v>46363</x:v>
      </x:c>
      <x:c r="D36" s="35" t="n">
        <x:v>2000</x:v>
      </x:c>
      <x:c r="E36" s="39" t="str">
        <x:v>Illustrative overhead payment</x:v>
      </x:c>
      <x:c r="F36" s="6" t="str">
        <x:f>IF(COUNTA(A36:E36)=0,"",IF(AND(A36&lt;&gt;"",COUNTIFS($A$9:$A$108,A36)=1,OR(B36="Payroll",B36="Employer and tax",B36="Other"),ISNUMBER(C36),ISNUMBER(D36),D36&gt;=0),"Ready","Check reference, category, date or amount"))</x:f>
        <x:v>Ready</x:v>
      </x:c>
    </x:row>
    <x:row r="37" ht="40" customHeight="1">
      <x:c r="A37" s="30" t="str">
        <x:v>PAY-29</x:v>
      </x:c>
      <x:c r="B37" s="30" t="str">
        <x:v>Employer and tax</x:v>
      </x:c>
      <x:c r="C37" s="31" t="n">
        <x:v>46366</x:v>
      </x:c>
      <x:c r="D37" s="32" t="n">
        <x:v>8000</x:v>
      </x:c>
      <x:c r="E37" s="38" t="str">
        <x:v>Illustrative combined cash payment; replace with actual obligations and dates</x:v>
      </x:c>
      <x:c r="F37" s="2" t="str">
        <x:f>IF(COUNTA(A37:E37)=0,"",IF(AND(A37&lt;&gt;"",COUNTIFS($A$9:$A$108,A37)=1,OR(B37="Payroll",B37="Employer and tax",B37="Other"),ISNUMBER(C37),ISNUMBER(D37),D37&gt;=0),"Ready","Check reference, category, date or amount"))</x:f>
        <x:v>Ready</x:v>
      </x:c>
    </x:row>
    <x:row r="38" ht="40" customHeight="1">
      <x:c r="A38" s="33" t="str">
        <x:v>PAY-30</x:v>
      </x:c>
      <x:c r="B38" s="33" t="str">
        <x:v>Payroll</x:v>
      </x:c>
      <x:c r="C38" s="34" t="n">
        <x:v>46367</x:v>
      </x:c>
      <x:c r="D38" s="35" t="n">
        <x:v>40000</x:v>
      </x:c>
      <x:c r="E38" s="39" t="str">
        <x:v>Illustrative net payroll cash payment</x:v>
      </x:c>
      <x:c r="F38" s="6" t="str">
        <x:f>IF(COUNTA(A38:E38)=0,"",IF(AND(A38&lt;&gt;"",COUNTIFS($A$9:$A$108,A38)=1,OR(B38="Payroll",B38="Employer and tax",B38="Other"),ISNUMBER(C38),ISNUMBER(D38),D38&gt;=0),"Ready","Check reference, category, date or amount"))</x:f>
        <x:v>Ready</x:v>
      </x:c>
    </x:row>
    <x:row r="39" ht="40" customHeight="1">
      <x:c r="A39" s="30" t="str">
        <x:v>PAY-31</x:v>
      </x:c>
      <x:c r="B39" s="30" t="str">
        <x:v>Other</x:v>
      </x:c>
      <x:c r="C39" s="31" t="n">
        <x:v>46370</x:v>
      </x:c>
      <x:c r="D39" s="32" t="n">
        <x:v>2000</x:v>
      </x:c>
      <x:c r="E39" s="38" t="str">
        <x:v>Illustrative overhead payment</x:v>
      </x:c>
      <x:c r="F39" s="2" t="str">
        <x:f>IF(COUNTA(A39:E39)=0,"",IF(AND(A39&lt;&gt;"",COUNTIFS($A$9:$A$108,A39)=1,OR(B39="Payroll",B39="Employer and tax",B39="Other"),ISNUMBER(C39),ISNUMBER(D39),D39&gt;=0),"Ready","Check reference, category, date or amount"))</x:f>
        <x:v>Ready</x:v>
      </x:c>
    </x:row>
    <x:row r="40" ht="40" customHeight="1">
      <x:c r="A40" s="33" t="str">
        <x:v>PAY-32</x:v>
      </x:c>
      <x:c r="B40" s="33" t="str">
        <x:v>Employer and tax</x:v>
      </x:c>
      <x:c r="C40" s="34" t="n">
        <x:v>46373</x:v>
      </x:c>
      <x:c r="D40" s="35" t="n">
        <x:v>8000</x:v>
      </x:c>
      <x:c r="E40" s="39" t="str">
        <x:v>Illustrative combined cash payment; replace with actual obligations and dates</x:v>
      </x:c>
      <x:c r="F40" s="6" t="str">
        <x:f>IF(COUNTA(A40:E40)=0,"",IF(AND(A40&lt;&gt;"",COUNTIFS($A$9:$A$108,A40)=1,OR(B40="Payroll",B40="Employer and tax",B40="Other"),ISNUMBER(C40),ISNUMBER(D40),D40&gt;=0),"Ready","Check reference, category, date or amount"))</x:f>
        <x:v>Ready</x:v>
      </x:c>
    </x:row>
    <x:row r="41" ht="40" customHeight="1">
      <x:c r="A41" s="30" t="str">
        <x:v>PAY-33</x:v>
      </x:c>
      <x:c r="B41" s="30" t="str">
        <x:v>Payroll</x:v>
      </x:c>
      <x:c r="C41" s="31" t="n">
        <x:v>46374</x:v>
      </x:c>
      <x:c r="D41" s="32" t="n">
        <x:v>40000</x:v>
      </x:c>
      <x:c r="E41" s="38" t="str">
        <x:v>Illustrative net payroll cash payment</x:v>
      </x:c>
      <x:c r="F41" s="2" t="str">
        <x:f>IF(COUNTA(A41:E41)=0,"",IF(AND(A41&lt;&gt;"",COUNTIFS($A$9:$A$108,A41)=1,OR(B41="Payroll",B41="Employer and tax",B41="Other"),ISNUMBER(C41),ISNUMBER(D41),D41&gt;=0),"Ready","Check reference, category, date or amount"))</x:f>
        <x:v>Ready</x:v>
      </x:c>
    </x:row>
    <x:row r="42" ht="40" customHeight="1">
      <x:c r="A42" s="33" t="str">
        <x:v>PAY-34</x:v>
      </x:c>
      <x:c r="B42" s="33" t="str">
        <x:v>Other</x:v>
      </x:c>
      <x:c r="C42" s="34" t="n">
        <x:v>46377</x:v>
      </x:c>
      <x:c r="D42" s="35" t="n">
        <x:v>2000</x:v>
      </x:c>
      <x:c r="E42" s="39" t="str">
        <x:v>Illustrative overhead payment</x:v>
      </x:c>
      <x:c r="F42" s="6" t="str">
        <x:f>IF(COUNTA(A42:E42)=0,"",IF(AND(A42&lt;&gt;"",COUNTIFS($A$9:$A$108,A42)=1,OR(B42="Payroll",B42="Employer and tax",B42="Other"),ISNUMBER(C42),ISNUMBER(D42),D42&gt;=0),"Ready","Check reference, category, date or amount"))</x:f>
        <x:v>Ready</x:v>
      </x:c>
    </x:row>
    <x:row r="43" ht="40" customHeight="1">
      <x:c r="A43" s="30" t="str">
        <x:v>PAY-35</x:v>
      </x:c>
      <x:c r="B43" s="30" t="str">
        <x:v>Employer and tax</x:v>
      </x:c>
      <x:c r="C43" s="31" t="n">
        <x:v>46380</x:v>
      </x:c>
      <x:c r="D43" s="32" t="n">
        <x:v>8000</x:v>
      </x:c>
      <x:c r="E43" s="38" t="str">
        <x:v>Illustrative combined cash payment; replace with actual obligations and dates</x:v>
      </x:c>
      <x:c r="F43" s="2" t="str">
        <x:f>IF(COUNTA(A43:E43)=0,"",IF(AND(A43&lt;&gt;"",COUNTIFS($A$9:$A$108,A43)=1,OR(B43="Payroll",B43="Employer and tax",B43="Other"),ISNUMBER(C43),ISNUMBER(D43),D43&gt;=0),"Ready","Check reference, category, date or amount"))</x:f>
        <x:v>Ready</x:v>
      </x:c>
    </x:row>
    <x:row r="44" ht="40" customHeight="1">
      <x:c r="A44" s="33" t="str">
        <x:v>PAY-36</x:v>
      </x:c>
      <x:c r="B44" s="33" t="str">
        <x:v>Payroll</x:v>
      </x:c>
      <x:c r="C44" s="34" t="n">
        <x:v>46381</x:v>
      </x:c>
      <x:c r="D44" s="35" t="n">
        <x:v>40000</x:v>
      </x:c>
      <x:c r="E44" s="39" t="str">
        <x:v>Illustrative net payroll cash payment</x:v>
      </x:c>
      <x:c r="F44" s="6" t="str">
        <x:f>IF(COUNTA(A44:E44)=0,"",IF(AND(A44&lt;&gt;"",COUNTIFS($A$9:$A$108,A44)=1,OR(B44="Payroll",B44="Employer and tax",B44="Other"),ISNUMBER(C44),ISNUMBER(D44),D44&gt;=0),"Ready","Check reference, category, date or amount"))</x:f>
        <x:v>Ready</x:v>
      </x:c>
    </x:row>
    <x:row r="45" ht="40" customHeight="1">
      <x:c r="A45" s="30" t="str">
        <x:v>PAY-37</x:v>
      </x:c>
      <x:c r="B45" s="30" t="str">
        <x:v>Other</x:v>
      </x:c>
      <x:c r="C45" s="31" t="n">
        <x:v>46384</x:v>
      </x:c>
      <x:c r="D45" s="32" t="n">
        <x:v>2000</x:v>
      </x:c>
      <x:c r="E45" s="38" t="str">
        <x:v>Illustrative overhead payment</x:v>
      </x:c>
      <x:c r="F45" s="2" t="str">
        <x:f>IF(COUNTA(A45:E45)=0,"",IF(AND(A45&lt;&gt;"",COUNTIFS($A$9:$A$108,A45)=1,OR(B45="Payroll",B45="Employer and tax",B45="Other"),ISNUMBER(C45),ISNUMBER(D45),D45&gt;=0),"Ready","Check reference, category, date or amount"))</x:f>
        <x:v>Ready</x:v>
      </x:c>
    </x:row>
    <x:row r="46" ht="40" customHeight="1">
      <x:c r="A46" s="33" t="str">
        <x:v>PAY-38</x:v>
      </x:c>
      <x:c r="B46" s="33" t="str">
        <x:v>Employer and tax</x:v>
      </x:c>
      <x:c r="C46" s="34" t="n">
        <x:v>46387</x:v>
      </x:c>
      <x:c r="D46" s="35" t="n">
        <x:v>8000</x:v>
      </x:c>
      <x:c r="E46" s="39" t="str">
        <x:v>Illustrative combined cash payment; replace with actual obligations and dates</x:v>
      </x:c>
      <x:c r="F46" s="6" t="str">
        <x:f>IF(COUNTA(A46:E46)=0,"",IF(AND(A46&lt;&gt;"",COUNTIFS($A$9:$A$108,A46)=1,OR(B46="Payroll",B46="Employer and tax",B46="Other"),ISNUMBER(C46),ISNUMBER(D46),D46&gt;=0),"Ready","Check reference, category, date or amount"))</x:f>
        <x:v>Ready</x:v>
      </x:c>
    </x:row>
    <x:row r="47" ht="40" customHeight="1">
      <x:c r="A47" s="30" t="str">
        <x:v>PAY-39</x:v>
      </x:c>
      <x:c r="B47" s="30" t="str">
        <x:v>Payroll</x:v>
      </x:c>
      <x:c r="C47" s="31" t="n">
        <x:v>46388</x:v>
      </x:c>
      <x:c r="D47" s="32" t="n">
        <x:v>40000</x:v>
      </x:c>
      <x:c r="E47" s="38" t="str">
        <x:v>Illustrative net payroll cash payment</x:v>
      </x:c>
      <x:c r="F47" s="2" t="str">
        <x:f>IF(COUNTA(A47:E47)=0,"",IF(AND(A47&lt;&gt;"",COUNTIFS($A$9:$A$108,A47)=1,OR(B47="Payroll",B47="Employer and tax",B47="Other"),ISNUMBER(C47),ISNUMBER(D47),D47&gt;=0),"Ready","Check reference, category, date or amount"))</x:f>
        <x:v>Ready</x:v>
      </x:c>
    </x:row>
    <x:row r="48" ht="23" customHeight="1">
      <x:c r="A48" s="33"/>
      <x:c r="B48" s="33"/>
      <x:c r="C48" s="34"/>
      <x:c r="D48" s="35"/>
      <x:c r="E48" s="39"/>
      <x:c r="F48" s="6" t="str">
        <x:f>IF(COUNTA(A48:E48)=0,"",IF(AND(A48&lt;&gt;"",COUNTIFS($A$9:$A$108,A48)=1,OR(B48="Payroll",B48="Employer and tax",B48="Other"),ISNUMBER(C48),ISNUMBER(D48),D48&gt;=0),"Ready","Check reference, category, date or amount"))</x:f>
      </x:c>
    </x:row>
    <x:row r="49" ht="23" customHeight="1">
      <x:c r="A49" s="30"/>
      <x:c r="B49" s="30"/>
      <x:c r="C49" s="31"/>
      <x:c r="D49" s="32"/>
      <x:c r="E49" s="38"/>
      <x:c r="F49" s="2" t="str">
        <x:f>IF(COUNTA(A49:E49)=0,"",IF(AND(A49&lt;&gt;"",COUNTIFS($A$9:$A$108,A49)=1,OR(B49="Payroll",B49="Employer and tax",B49="Other"),ISNUMBER(C49),ISNUMBER(D49),D49&gt;=0),"Ready","Check reference, category, date or amount"))</x:f>
      </x:c>
    </x:row>
    <x:row r="50" ht="23" customHeight="1">
      <x:c r="A50" s="33"/>
      <x:c r="B50" s="33"/>
      <x:c r="C50" s="34"/>
      <x:c r="D50" s="35"/>
      <x:c r="E50" s="39"/>
      <x:c r="F50" s="6" t="str">
        <x:f>IF(COUNTA(A50:E50)=0,"",IF(AND(A50&lt;&gt;"",COUNTIFS($A$9:$A$108,A50)=1,OR(B50="Payroll",B50="Employer and tax",B50="Other"),ISNUMBER(C50),ISNUMBER(D50),D50&gt;=0),"Ready","Check reference, category, date or amount"))</x:f>
      </x:c>
    </x:row>
    <x:row r="51" ht="23" customHeight="1">
      <x:c r="A51" s="30"/>
      <x:c r="B51" s="30"/>
      <x:c r="C51" s="31"/>
      <x:c r="D51" s="32"/>
      <x:c r="E51" s="38"/>
      <x:c r="F51" s="2" t="str">
        <x:f>IF(COUNTA(A51:E51)=0,"",IF(AND(A51&lt;&gt;"",COUNTIFS($A$9:$A$108,A51)=1,OR(B51="Payroll",B51="Employer and tax",B51="Other"),ISNUMBER(C51),ISNUMBER(D51),D51&gt;=0),"Ready","Check reference, category, date or amount"))</x:f>
      </x:c>
    </x:row>
    <x:row r="52" ht="23" customHeight="1">
      <x:c r="A52" s="33"/>
      <x:c r="B52" s="33"/>
      <x:c r="C52" s="34"/>
      <x:c r="D52" s="35"/>
      <x:c r="E52" s="39"/>
      <x:c r="F52" s="6" t="str">
        <x:f>IF(COUNTA(A52:E52)=0,"",IF(AND(A52&lt;&gt;"",COUNTIFS($A$9:$A$108,A52)=1,OR(B52="Payroll",B52="Employer and tax",B52="Other"),ISNUMBER(C52),ISNUMBER(D52),D52&gt;=0),"Ready","Check reference, category, date or amount"))</x:f>
      </x:c>
    </x:row>
    <x:row r="53" ht="23" customHeight="1">
      <x:c r="A53" s="30"/>
      <x:c r="B53" s="30"/>
      <x:c r="C53" s="31"/>
      <x:c r="D53" s="32"/>
      <x:c r="E53" s="38"/>
      <x:c r="F53" s="2" t="str">
        <x:f>IF(COUNTA(A53:E53)=0,"",IF(AND(A53&lt;&gt;"",COUNTIFS($A$9:$A$108,A53)=1,OR(B53="Payroll",B53="Employer and tax",B53="Other"),ISNUMBER(C53),ISNUMBER(D53),D53&gt;=0),"Ready","Check reference, category, date or amount"))</x:f>
      </x:c>
    </x:row>
    <x:row r="54" ht="23" customHeight="1">
      <x:c r="A54" s="33"/>
      <x:c r="B54" s="33"/>
      <x:c r="C54" s="34"/>
      <x:c r="D54" s="35"/>
      <x:c r="E54" s="39"/>
      <x:c r="F54" s="6" t="str">
        <x:f>IF(COUNTA(A54:E54)=0,"",IF(AND(A54&lt;&gt;"",COUNTIFS($A$9:$A$108,A54)=1,OR(B54="Payroll",B54="Employer and tax",B54="Other"),ISNUMBER(C54),ISNUMBER(D54),D54&gt;=0),"Ready","Check reference, category, date or amount"))</x:f>
      </x:c>
    </x:row>
    <x:row r="55" ht="23" customHeight="1">
      <x:c r="A55" s="30"/>
      <x:c r="B55" s="30"/>
      <x:c r="C55" s="31"/>
      <x:c r="D55" s="32"/>
      <x:c r="E55" s="38"/>
      <x:c r="F55" s="2" t="str">
        <x:f>IF(COUNTA(A55:E55)=0,"",IF(AND(A55&lt;&gt;"",COUNTIFS($A$9:$A$108,A55)=1,OR(B55="Payroll",B55="Employer and tax",B55="Other"),ISNUMBER(C55),ISNUMBER(D55),D55&gt;=0),"Ready","Check reference, category, date or amount"))</x:f>
      </x:c>
    </x:row>
    <x:row r="56" ht="23" customHeight="1">
      <x:c r="A56" s="33"/>
      <x:c r="B56" s="33"/>
      <x:c r="C56" s="34"/>
      <x:c r="D56" s="35"/>
      <x:c r="E56" s="39"/>
      <x:c r="F56" s="6" t="str">
        <x:f>IF(COUNTA(A56:E56)=0,"",IF(AND(A56&lt;&gt;"",COUNTIFS($A$9:$A$108,A56)=1,OR(B56="Payroll",B56="Employer and tax",B56="Other"),ISNUMBER(C56),ISNUMBER(D56),D56&gt;=0),"Ready","Check reference, category, date or amount"))</x:f>
      </x:c>
    </x:row>
    <x:row r="57" ht="23" customHeight="1">
      <x:c r="A57" s="30"/>
      <x:c r="B57" s="30"/>
      <x:c r="C57" s="31"/>
      <x:c r="D57" s="32"/>
      <x:c r="E57" s="38"/>
      <x:c r="F57" s="2" t="str">
        <x:f>IF(COUNTA(A57:E57)=0,"",IF(AND(A57&lt;&gt;"",COUNTIFS($A$9:$A$108,A57)=1,OR(B57="Payroll",B57="Employer and tax",B57="Other"),ISNUMBER(C57),ISNUMBER(D57),D57&gt;=0),"Ready","Check reference, category, date or amount"))</x:f>
      </x:c>
    </x:row>
    <x:row r="58" ht="23" customHeight="1">
      <x:c r="A58" s="33"/>
      <x:c r="B58" s="33"/>
      <x:c r="C58" s="34"/>
      <x:c r="D58" s="35"/>
      <x:c r="E58" s="39"/>
      <x:c r="F58" s="6" t="str">
        <x:f>IF(COUNTA(A58:E58)=0,"",IF(AND(A58&lt;&gt;"",COUNTIFS($A$9:$A$108,A58)=1,OR(B58="Payroll",B58="Employer and tax",B58="Other"),ISNUMBER(C58),ISNUMBER(D58),D58&gt;=0),"Ready","Check reference, category, date or amount"))</x:f>
      </x:c>
    </x:row>
    <x:row r="59" ht="23" customHeight="1">
      <x:c r="A59" s="30"/>
      <x:c r="B59" s="30"/>
      <x:c r="C59" s="31"/>
      <x:c r="D59" s="32"/>
      <x:c r="E59" s="38"/>
      <x:c r="F59" s="2" t="str">
        <x:f>IF(COUNTA(A59:E59)=0,"",IF(AND(A59&lt;&gt;"",COUNTIFS($A$9:$A$108,A59)=1,OR(B59="Payroll",B59="Employer and tax",B59="Other"),ISNUMBER(C59),ISNUMBER(D59),D59&gt;=0),"Ready","Check reference, category, date or amount"))</x:f>
      </x:c>
    </x:row>
    <x:row r="60" ht="23" customHeight="1">
      <x:c r="A60" s="33"/>
      <x:c r="B60" s="33"/>
      <x:c r="C60" s="34"/>
      <x:c r="D60" s="35"/>
      <x:c r="E60" s="39"/>
      <x:c r="F60" s="6" t="str">
        <x:f>IF(COUNTA(A60:E60)=0,"",IF(AND(A60&lt;&gt;"",COUNTIFS($A$9:$A$108,A60)=1,OR(B60="Payroll",B60="Employer and tax",B60="Other"),ISNUMBER(C60),ISNUMBER(D60),D60&gt;=0),"Ready","Check reference, category, date or amount"))</x:f>
      </x:c>
    </x:row>
    <x:row r="61" ht="23" customHeight="1">
      <x:c r="A61" s="30"/>
      <x:c r="B61" s="30"/>
      <x:c r="C61" s="31"/>
      <x:c r="D61" s="32"/>
      <x:c r="E61" s="38"/>
      <x:c r="F61" s="2" t="str">
        <x:f>IF(COUNTA(A61:E61)=0,"",IF(AND(A61&lt;&gt;"",COUNTIFS($A$9:$A$108,A61)=1,OR(B61="Payroll",B61="Employer and tax",B61="Other"),ISNUMBER(C61),ISNUMBER(D61),D61&gt;=0),"Ready","Check reference, category, date or amount"))</x:f>
      </x:c>
    </x:row>
    <x:row r="62" ht="23" customHeight="1">
      <x:c r="A62" s="33"/>
      <x:c r="B62" s="33"/>
      <x:c r="C62" s="34"/>
      <x:c r="D62" s="35"/>
      <x:c r="E62" s="39"/>
      <x:c r="F62" s="6" t="str">
        <x:f>IF(COUNTA(A62:E62)=0,"",IF(AND(A62&lt;&gt;"",COUNTIFS($A$9:$A$108,A62)=1,OR(B62="Payroll",B62="Employer and tax",B62="Other"),ISNUMBER(C62),ISNUMBER(D62),D62&gt;=0),"Ready","Check reference, category, date or amount"))</x:f>
      </x:c>
    </x:row>
    <x:row r="63" ht="23" customHeight="1">
      <x:c r="A63" s="30"/>
      <x:c r="B63" s="30"/>
      <x:c r="C63" s="31"/>
      <x:c r="D63" s="32"/>
      <x:c r="E63" s="38"/>
      <x:c r="F63" s="2" t="str">
        <x:f>IF(COUNTA(A63:E63)=0,"",IF(AND(A63&lt;&gt;"",COUNTIFS($A$9:$A$108,A63)=1,OR(B63="Payroll",B63="Employer and tax",B63="Other"),ISNUMBER(C63),ISNUMBER(D63),D63&gt;=0),"Ready","Check reference, category, date or amount"))</x:f>
      </x:c>
    </x:row>
    <x:row r="64" ht="23" customHeight="1">
      <x:c r="A64" s="33"/>
      <x:c r="B64" s="33"/>
      <x:c r="C64" s="34"/>
      <x:c r="D64" s="35"/>
      <x:c r="E64" s="39"/>
      <x:c r="F64" s="6" t="str">
        <x:f>IF(COUNTA(A64:E64)=0,"",IF(AND(A64&lt;&gt;"",COUNTIFS($A$9:$A$108,A64)=1,OR(B64="Payroll",B64="Employer and tax",B64="Other"),ISNUMBER(C64),ISNUMBER(D64),D64&gt;=0),"Ready","Check reference, category, date or amount"))</x:f>
      </x:c>
    </x:row>
    <x:row r="65" ht="23" customHeight="1">
      <x:c r="A65" s="30"/>
      <x:c r="B65" s="30"/>
      <x:c r="C65" s="31"/>
      <x:c r="D65" s="32"/>
      <x:c r="E65" s="38"/>
      <x:c r="F65" s="2" t="str">
        <x:f>IF(COUNTA(A65:E65)=0,"",IF(AND(A65&lt;&gt;"",COUNTIFS($A$9:$A$108,A65)=1,OR(B65="Payroll",B65="Employer and tax",B65="Other"),ISNUMBER(C65),ISNUMBER(D65),D65&gt;=0),"Ready","Check reference, category, date or amount"))</x:f>
      </x:c>
    </x:row>
    <x:row r="66" ht="23" customHeight="1">
      <x:c r="A66" s="33"/>
      <x:c r="B66" s="33"/>
      <x:c r="C66" s="34"/>
      <x:c r="D66" s="35"/>
      <x:c r="E66" s="39"/>
      <x:c r="F66" s="6" t="str">
        <x:f>IF(COUNTA(A66:E66)=0,"",IF(AND(A66&lt;&gt;"",COUNTIFS($A$9:$A$108,A66)=1,OR(B66="Payroll",B66="Employer and tax",B66="Other"),ISNUMBER(C66),ISNUMBER(D66),D66&gt;=0),"Ready","Check reference, category, date or amount"))</x:f>
      </x:c>
    </x:row>
    <x:row r="67" ht="23" customHeight="1">
      <x:c r="A67" s="30"/>
      <x:c r="B67" s="30"/>
      <x:c r="C67" s="31"/>
      <x:c r="D67" s="32"/>
      <x:c r="E67" s="38"/>
      <x:c r="F67" s="2" t="str">
        <x:f>IF(COUNTA(A67:E67)=0,"",IF(AND(A67&lt;&gt;"",COUNTIFS($A$9:$A$108,A67)=1,OR(B67="Payroll",B67="Employer and tax",B67="Other"),ISNUMBER(C67),ISNUMBER(D67),D67&gt;=0),"Ready","Check reference, category, date or amount"))</x:f>
      </x:c>
    </x:row>
    <x:row r="68" ht="23" customHeight="1">
      <x:c r="A68" s="33"/>
      <x:c r="B68" s="33"/>
      <x:c r="C68" s="34"/>
      <x:c r="D68" s="35"/>
      <x:c r="E68" s="39"/>
      <x:c r="F68" s="6" t="str">
        <x:f>IF(COUNTA(A68:E68)=0,"",IF(AND(A68&lt;&gt;"",COUNTIFS($A$9:$A$108,A68)=1,OR(B68="Payroll",B68="Employer and tax",B68="Other"),ISNUMBER(C68),ISNUMBER(D68),D68&gt;=0),"Ready","Check reference, category, date or amount"))</x:f>
      </x:c>
    </x:row>
    <x:row r="69" ht="23" customHeight="1">
      <x:c r="A69" s="30"/>
      <x:c r="B69" s="30"/>
      <x:c r="C69" s="31"/>
      <x:c r="D69" s="32"/>
      <x:c r="E69" s="38"/>
      <x:c r="F69" s="2" t="str">
        <x:f>IF(COUNTA(A69:E69)=0,"",IF(AND(A69&lt;&gt;"",COUNTIFS($A$9:$A$108,A69)=1,OR(B69="Payroll",B69="Employer and tax",B69="Other"),ISNUMBER(C69),ISNUMBER(D69),D69&gt;=0),"Ready","Check reference, category, date or amount"))</x:f>
      </x:c>
    </x:row>
    <x:row r="70" ht="23" customHeight="1">
      <x:c r="A70" s="33"/>
      <x:c r="B70" s="33"/>
      <x:c r="C70" s="34"/>
      <x:c r="D70" s="35"/>
      <x:c r="E70" s="39"/>
      <x:c r="F70" s="6" t="str">
        <x:f>IF(COUNTA(A70:E70)=0,"",IF(AND(A70&lt;&gt;"",COUNTIFS($A$9:$A$108,A70)=1,OR(B70="Payroll",B70="Employer and tax",B70="Other"),ISNUMBER(C70),ISNUMBER(D70),D70&gt;=0),"Ready","Check reference, category, date or amount"))</x:f>
      </x:c>
    </x:row>
    <x:row r="71" ht="23" customHeight="1">
      <x:c r="A71" s="30"/>
      <x:c r="B71" s="30"/>
      <x:c r="C71" s="31"/>
      <x:c r="D71" s="32"/>
      <x:c r="E71" s="38"/>
      <x:c r="F71" s="2" t="str">
        <x:f>IF(COUNTA(A71:E71)=0,"",IF(AND(A71&lt;&gt;"",COUNTIFS($A$9:$A$108,A71)=1,OR(B71="Payroll",B71="Employer and tax",B71="Other"),ISNUMBER(C71),ISNUMBER(D71),D71&gt;=0),"Ready","Check reference, category, date or amount"))</x:f>
      </x:c>
    </x:row>
    <x:row r="72" ht="23" customHeight="1">
      <x:c r="A72" s="33"/>
      <x:c r="B72" s="33"/>
      <x:c r="C72" s="34"/>
      <x:c r="D72" s="35"/>
      <x:c r="E72" s="39"/>
      <x:c r="F72" s="6" t="str">
        <x:f>IF(COUNTA(A72:E72)=0,"",IF(AND(A72&lt;&gt;"",COUNTIFS($A$9:$A$108,A72)=1,OR(B72="Payroll",B72="Employer and tax",B72="Other"),ISNUMBER(C72),ISNUMBER(D72),D72&gt;=0),"Ready","Check reference, category, date or amount"))</x:f>
      </x:c>
    </x:row>
    <x:row r="73" ht="23" customHeight="1">
      <x:c r="A73" s="30"/>
      <x:c r="B73" s="30"/>
      <x:c r="C73" s="31"/>
      <x:c r="D73" s="32"/>
      <x:c r="E73" s="38"/>
      <x:c r="F73" s="2" t="str">
        <x:f>IF(COUNTA(A73:E73)=0,"",IF(AND(A73&lt;&gt;"",COUNTIFS($A$9:$A$108,A73)=1,OR(B73="Payroll",B73="Employer and tax",B73="Other"),ISNUMBER(C73),ISNUMBER(D73),D73&gt;=0),"Ready","Check reference, category, date or amount"))</x:f>
      </x:c>
    </x:row>
    <x:row r="74" ht="23" customHeight="1">
      <x:c r="A74" s="33"/>
      <x:c r="B74" s="33"/>
      <x:c r="C74" s="34"/>
      <x:c r="D74" s="35"/>
      <x:c r="E74" s="39"/>
      <x:c r="F74" s="6" t="str">
        <x:f>IF(COUNTA(A74:E74)=0,"",IF(AND(A74&lt;&gt;"",COUNTIFS($A$9:$A$108,A74)=1,OR(B74="Payroll",B74="Employer and tax",B74="Other"),ISNUMBER(C74),ISNUMBER(D74),D74&gt;=0),"Ready","Check reference, category, date or amount"))</x:f>
      </x:c>
    </x:row>
    <x:row r="75" ht="23" customHeight="1">
      <x:c r="A75" s="30"/>
      <x:c r="B75" s="30"/>
      <x:c r="C75" s="31"/>
      <x:c r="D75" s="32"/>
      <x:c r="E75" s="38"/>
      <x:c r="F75" s="2" t="str">
        <x:f>IF(COUNTA(A75:E75)=0,"",IF(AND(A75&lt;&gt;"",COUNTIFS($A$9:$A$108,A75)=1,OR(B75="Payroll",B75="Employer and tax",B75="Other"),ISNUMBER(C75),ISNUMBER(D75),D75&gt;=0),"Ready","Check reference, category, date or amount"))</x:f>
      </x:c>
    </x:row>
    <x:row r="76" ht="23" customHeight="1">
      <x:c r="A76" s="33"/>
      <x:c r="B76" s="33"/>
      <x:c r="C76" s="34"/>
      <x:c r="D76" s="35"/>
      <x:c r="E76" s="39"/>
      <x:c r="F76" s="6" t="str">
        <x:f>IF(COUNTA(A76:E76)=0,"",IF(AND(A76&lt;&gt;"",COUNTIFS($A$9:$A$108,A76)=1,OR(B76="Payroll",B76="Employer and tax",B76="Other"),ISNUMBER(C76),ISNUMBER(D76),D76&gt;=0),"Ready","Check reference, category, date or amount"))</x:f>
      </x:c>
    </x:row>
    <x:row r="77" ht="23" customHeight="1">
      <x:c r="A77" s="30"/>
      <x:c r="B77" s="30"/>
      <x:c r="C77" s="31"/>
      <x:c r="D77" s="32"/>
      <x:c r="E77" s="38"/>
      <x:c r="F77" s="2" t="str">
        <x:f>IF(COUNTA(A77:E77)=0,"",IF(AND(A77&lt;&gt;"",COUNTIFS($A$9:$A$108,A77)=1,OR(B77="Payroll",B77="Employer and tax",B77="Other"),ISNUMBER(C77),ISNUMBER(D77),D77&gt;=0),"Ready","Check reference, category, date or amount"))</x:f>
      </x:c>
    </x:row>
    <x:row r="78" ht="23" customHeight="1">
      <x:c r="A78" s="33"/>
      <x:c r="B78" s="33"/>
      <x:c r="C78" s="34"/>
      <x:c r="D78" s="35"/>
      <x:c r="E78" s="39"/>
      <x:c r="F78" s="6" t="str">
        <x:f>IF(COUNTA(A78:E78)=0,"",IF(AND(A78&lt;&gt;"",COUNTIFS($A$9:$A$108,A78)=1,OR(B78="Payroll",B78="Employer and tax",B78="Other"),ISNUMBER(C78),ISNUMBER(D78),D78&gt;=0),"Ready","Check reference, category, date or amount"))</x:f>
      </x:c>
    </x:row>
    <x:row r="79" ht="23" customHeight="1">
      <x:c r="A79" s="30"/>
      <x:c r="B79" s="30"/>
      <x:c r="C79" s="31"/>
      <x:c r="D79" s="32"/>
      <x:c r="E79" s="38"/>
      <x:c r="F79" s="2" t="str">
        <x:f>IF(COUNTA(A79:E79)=0,"",IF(AND(A79&lt;&gt;"",COUNTIFS($A$9:$A$108,A79)=1,OR(B79="Payroll",B79="Employer and tax",B79="Other"),ISNUMBER(C79),ISNUMBER(D79),D79&gt;=0),"Ready","Check reference, category, date or amount"))</x:f>
      </x:c>
    </x:row>
    <x:row r="80" ht="23" customHeight="1">
      <x:c r="A80" s="33"/>
      <x:c r="B80" s="33"/>
      <x:c r="C80" s="34"/>
      <x:c r="D80" s="35"/>
      <x:c r="E80" s="39"/>
      <x:c r="F80" s="6" t="str">
        <x:f>IF(COUNTA(A80:E80)=0,"",IF(AND(A80&lt;&gt;"",COUNTIFS($A$9:$A$108,A80)=1,OR(B80="Payroll",B80="Employer and tax",B80="Other"),ISNUMBER(C80),ISNUMBER(D80),D80&gt;=0),"Ready","Check reference, category, date or amount"))</x:f>
      </x:c>
    </x:row>
    <x:row r="81" ht="23" customHeight="1">
      <x:c r="A81" s="30"/>
      <x:c r="B81" s="30"/>
      <x:c r="C81" s="31"/>
      <x:c r="D81" s="32"/>
      <x:c r="E81" s="38"/>
      <x:c r="F81" s="2" t="str">
        <x:f>IF(COUNTA(A81:E81)=0,"",IF(AND(A81&lt;&gt;"",COUNTIFS($A$9:$A$108,A81)=1,OR(B81="Payroll",B81="Employer and tax",B81="Other"),ISNUMBER(C81),ISNUMBER(D81),D81&gt;=0),"Ready","Check reference, category, date or amount"))</x:f>
      </x:c>
    </x:row>
    <x:row r="82" ht="23" customHeight="1">
      <x:c r="A82" s="33"/>
      <x:c r="B82" s="33"/>
      <x:c r="C82" s="34"/>
      <x:c r="D82" s="35"/>
      <x:c r="E82" s="39"/>
      <x:c r="F82" s="6" t="str">
        <x:f>IF(COUNTA(A82:E82)=0,"",IF(AND(A82&lt;&gt;"",COUNTIFS($A$9:$A$108,A82)=1,OR(B82="Payroll",B82="Employer and tax",B82="Other"),ISNUMBER(C82),ISNUMBER(D82),D82&gt;=0),"Ready","Check reference, category, date or amount"))</x:f>
      </x:c>
    </x:row>
    <x:row r="83" ht="23" customHeight="1">
      <x:c r="A83" s="30"/>
      <x:c r="B83" s="30"/>
      <x:c r="C83" s="31"/>
      <x:c r="D83" s="32"/>
      <x:c r="E83" s="38"/>
      <x:c r="F83" s="2" t="str">
        <x:f>IF(COUNTA(A83:E83)=0,"",IF(AND(A83&lt;&gt;"",COUNTIFS($A$9:$A$108,A83)=1,OR(B83="Payroll",B83="Employer and tax",B83="Other"),ISNUMBER(C83),ISNUMBER(D83),D83&gt;=0),"Ready","Check reference, category, date or amount"))</x:f>
      </x:c>
    </x:row>
    <x:row r="84" ht="23" customHeight="1">
      <x:c r="A84" s="33"/>
      <x:c r="B84" s="33"/>
      <x:c r="C84" s="34"/>
      <x:c r="D84" s="35"/>
      <x:c r="E84" s="39"/>
      <x:c r="F84" s="6" t="str">
        <x:f>IF(COUNTA(A84:E84)=0,"",IF(AND(A84&lt;&gt;"",COUNTIFS($A$9:$A$108,A84)=1,OR(B84="Payroll",B84="Employer and tax",B84="Other"),ISNUMBER(C84),ISNUMBER(D84),D84&gt;=0),"Ready","Check reference, category, date or amount"))</x:f>
      </x:c>
    </x:row>
    <x:row r="85" ht="23" customHeight="1">
      <x:c r="A85" s="30"/>
      <x:c r="B85" s="30"/>
      <x:c r="C85" s="31"/>
      <x:c r="D85" s="32"/>
      <x:c r="E85" s="38"/>
      <x:c r="F85" s="2" t="str">
        <x:f>IF(COUNTA(A85:E85)=0,"",IF(AND(A85&lt;&gt;"",COUNTIFS($A$9:$A$108,A85)=1,OR(B85="Payroll",B85="Employer and tax",B85="Other"),ISNUMBER(C85),ISNUMBER(D85),D85&gt;=0),"Ready","Check reference, category, date or amount"))</x:f>
      </x:c>
    </x:row>
    <x:row r="86" ht="23" customHeight="1">
      <x:c r="A86" s="33"/>
      <x:c r="B86" s="33"/>
      <x:c r="C86" s="34"/>
      <x:c r="D86" s="35"/>
      <x:c r="E86" s="39"/>
      <x:c r="F86" s="6" t="str">
        <x:f>IF(COUNTA(A86:E86)=0,"",IF(AND(A86&lt;&gt;"",COUNTIFS($A$9:$A$108,A86)=1,OR(B86="Payroll",B86="Employer and tax",B86="Other"),ISNUMBER(C86),ISNUMBER(D86),D86&gt;=0),"Ready","Check reference, category, date or amount"))</x:f>
      </x:c>
    </x:row>
    <x:row r="87" ht="23" customHeight="1">
      <x:c r="A87" s="30"/>
      <x:c r="B87" s="30"/>
      <x:c r="C87" s="31"/>
      <x:c r="D87" s="32"/>
      <x:c r="E87" s="38"/>
      <x:c r="F87" s="2" t="str">
        <x:f>IF(COUNTA(A87:E87)=0,"",IF(AND(A87&lt;&gt;"",COUNTIFS($A$9:$A$108,A87)=1,OR(B87="Payroll",B87="Employer and tax",B87="Other"),ISNUMBER(C87),ISNUMBER(D87),D87&gt;=0),"Ready","Check reference, category, date or amount"))</x:f>
      </x:c>
    </x:row>
    <x:row r="88" ht="23" customHeight="1">
      <x:c r="A88" s="33"/>
      <x:c r="B88" s="33"/>
      <x:c r="C88" s="34"/>
      <x:c r="D88" s="35"/>
      <x:c r="E88" s="39"/>
      <x:c r="F88" s="6" t="str">
        <x:f>IF(COUNTA(A88:E88)=0,"",IF(AND(A88&lt;&gt;"",COUNTIFS($A$9:$A$108,A88)=1,OR(B88="Payroll",B88="Employer and tax",B88="Other"),ISNUMBER(C88),ISNUMBER(D88),D88&gt;=0),"Ready","Check reference, category, date or amount"))</x:f>
      </x:c>
    </x:row>
    <x:row r="89" ht="23" customHeight="1">
      <x:c r="A89" s="30"/>
      <x:c r="B89" s="30"/>
      <x:c r="C89" s="31"/>
      <x:c r="D89" s="32"/>
      <x:c r="E89" s="38"/>
      <x:c r="F89" s="2" t="str">
        <x:f>IF(COUNTA(A89:E89)=0,"",IF(AND(A89&lt;&gt;"",COUNTIFS($A$9:$A$108,A89)=1,OR(B89="Payroll",B89="Employer and tax",B89="Other"),ISNUMBER(C89),ISNUMBER(D89),D89&gt;=0),"Ready","Check reference, category, date or amount"))</x:f>
      </x:c>
    </x:row>
    <x:row r="90" ht="23" customHeight="1">
      <x:c r="A90" s="33"/>
      <x:c r="B90" s="33"/>
      <x:c r="C90" s="34"/>
      <x:c r="D90" s="35"/>
      <x:c r="E90" s="39"/>
      <x:c r="F90" s="6" t="str">
        <x:f>IF(COUNTA(A90:E90)=0,"",IF(AND(A90&lt;&gt;"",COUNTIFS($A$9:$A$108,A90)=1,OR(B90="Payroll",B90="Employer and tax",B90="Other"),ISNUMBER(C90),ISNUMBER(D90),D90&gt;=0),"Ready","Check reference, category, date or amount"))</x:f>
      </x:c>
    </x:row>
    <x:row r="91" ht="23" customHeight="1">
      <x:c r="A91" s="30"/>
      <x:c r="B91" s="30"/>
      <x:c r="C91" s="31"/>
      <x:c r="D91" s="32"/>
      <x:c r="E91" s="38"/>
      <x:c r="F91" s="2" t="str">
        <x:f>IF(COUNTA(A91:E91)=0,"",IF(AND(A91&lt;&gt;"",COUNTIFS($A$9:$A$108,A91)=1,OR(B91="Payroll",B91="Employer and tax",B91="Other"),ISNUMBER(C91),ISNUMBER(D91),D91&gt;=0),"Ready","Check reference, category, date or amount"))</x:f>
      </x:c>
    </x:row>
    <x:row r="92" ht="23" customHeight="1">
      <x:c r="A92" s="33"/>
      <x:c r="B92" s="33"/>
      <x:c r="C92" s="34"/>
      <x:c r="D92" s="35"/>
      <x:c r="E92" s="39"/>
      <x:c r="F92" s="6" t="str">
        <x:f>IF(COUNTA(A92:E92)=0,"",IF(AND(A92&lt;&gt;"",COUNTIFS($A$9:$A$108,A92)=1,OR(B92="Payroll",B92="Employer and tax",B92="Other"),ISNUMBER(C92),ISNUMBER(D92),D92&gt;=0),"Ready","Check reference, category, date or amount"))</x:f>
      </x:c>
    </x:row>
    <x:row r="93" ht="23" customHeight="1">
      <x:c r="A93" s="30"/>
      <x:c r="B93" s="30"/>
      <x:c r="C93" s="31"/>
      <x:c r="D93" s="32"/>
      <x:c r="E93" s="38"/>
      <x:c r="F93" s="2" t="str">
        <x:f>IF(COUNTA(A93:E93)=0,"",IF(AND(A93&lt;&gt;"",COUNTIFS($A$9:$A$108,A93)=1,OR(B93="Payroll",B93="Employer and tax",B93="Other"),ISNUMBER(C93),ISNUMBER(D93),D93&gt;=0),"Ready","Check reference, category, date or amount"))</x:f>
      </x:c>
    </x:row>
    <x:row r="94" ht="23" customHeight="1">
      <x:c r="A94" s="33"/>
      <x:c r="B94" s="33"/>
      <x:c r="C94" s="34"/>
      <x:c r="D94" s="35"/>
      <x:c r="E94" s="39"/>
      <x:c r="F94" s="6" t="str">
        <x:f>IF(COUNTA(A94:E94)=0,"",IF(AND(A94&lt;&gt;"",COUNTIFS($A$9:$A$108,A94)=1,OR(B94="Payroll",B94="Employer and tax",B94="Other"),ISNUMBER(C94),ISNUMBER(D94),D94&gt;=0),"Ready","Check reference, category, date or amount"))</x:f>
      </x:c>
    </x:row>
    <x:row r="95" ht="23" customHeight="1">
      <x:c r="A95" s="30"/>
      <x:c r="B95" s="30"/>
      <x:c r="C95" s="31"/>
      <x:c r="D95" s="32"/>
      <x:c r="E95" s="38"/>
      <x:c r="F95" s="2" t="str">
        <x:f>IF(COUNTA(A95:E95)=0,"",IF(AND(A95&lt;&gt;"",COUNTIFS($A$9:$A$108,A95)=1,OR(B95="Payroll",B95="Employer and tax",B95="Other"),ISNUMBER(C95),ISNUMBER(D95),D95&gt;=0),"Ready","Check reference, category, date or amount"))</x:f>
      </x:c>
    </x:row>
    <x:row r="96" ht="23" customHeight="1">
      <x:c r="A96" s="33"/>
      <x:c r="B96" s="33"/>
      <x:c r="C96" s="34"/>
      <x:c r="D96" s="35"/>
      <x:c r="E96" s="39"/>
      <x:c r="F96" s="6" t="str">
        <x:f>IF(COUNTA(A96:E96)=0,"",IF(AND(A96&lt;&gt;"",COUNTIFS($A$9:$A$108,A96)=1,OR(B96="Payroll",B96="Employer and tax",B96="Other"),ISNUMBER(C96),ISNUMBER(D96),D96&gt;=0),"Ready","Check reference, category, date or amount"))</x:f>
      </x:c>
    </x:row>
    <x:row r="97" ht="23" customHeight="1">
      <x:c r="A97" s="30"/>
      <x:c r="B97" s="30"/>
      <x:c r="C97" s="31"/>
      <x:c r="D97" s="32"/>
      <x:c r="E97" s="38"/>
      <x:c r="F97" s="2" t="str">
        <x:f>IF(COUNTA(A97:E97)=0,"",IF(AND(A97&lt;&gt;"",COUNTIFS($A$9:$A$108,A97)=1,OR(B97="Payroll",B97="Employer and tax",B97="Other"),ISNUMBER(C97),ISNUMBER(D97),D97&gt;=0),"Ready","Check reference, category, date or amount"))</x:f>
      </x:c>
    </x:row>
    <x:row r="98" ht="23" customHeight="1">
      <x:c r="A98" s="33"/>
      <x:c r="B98" s="33"/>
      <x:c r="C98" s="34"/>
      <x:c r="D98" s="35"/>
      <x:c r="E98" s="39"/>
      <x:c r="F98" s="6" t="str">
        <x:f>IF(COUNTA(A98:E98)=0,"",IF(AND(A98&lt;&gt;"",COUNTIFS($A$9:$A$108,A98)=1,OR(B98="Payroll",B98="Employer and tax",B98="Other"),ISNUMBER(C98),ISNUMBER(D98),D98&gt;=0),"Ready","Check reference, category, date or amount"))</x:f>
      </x:c>
    </x:row>
    <x:row r="99" ht="23" customHeight="1">
      <x:c r="A99" s="30"/>
      <x:c r="B99" s="30"/>
      <x:c r="C99" s="31"/>
      <x:c r="D99" s="32"/>
      <x:c r="E99" s="38"/>
      <x:c r="F99" s="2" t="str">
        <x:f>IF(COUNTA(A99:E99)=0,"",IF(AND(A99&lt;&gt;"",COUNTIFS($A$9:$A$108,A99)=1,OR(B99="Payroll",B99="Employer and tax",B99="Other"),ISNUMBER(C99),ISNUMBER(D99),D99&gt;=0),"Ready","Check reference, category, date or amount"))</x:f>
      </x:c>
    </x:row>
    <x:row r="100" ht="23" customHeight="1">
      <x:c r="A100" s="33"/>
      <x:c r="B100" s="33"/>
      <x:c r="C100" s="34"/>
      <x:c r="D100" s="35"/>
      <x:c r="E100" s="39"/>
      <x:c r="F100" s="6" t="str">
        <x:f>IF(COUNTA(A100:E100)=0,"",IF(AND(A100&lt;&gt;"",COUNTIFS($A$9:$A$108,A100)=1,OR(B100="Payroll",B100="Employer and tax",B100="Other"),ISNUMBER(C100),ISNUMBER(D100),D100&gt;=0),"Ready","Check reference, category, date or amount"))</x:f>
      </x:c>
    </x:row>
    <x:row r="101" ht="23" customHeight="1">
      <x:c r="A101" s="30"/>
      <x:c r="B101" s="30"/>
      <x:c r="C101" s="31"/>
      <x:c r="D101" s="32"/>
      <x:c r="E101" s="38"/>
      <x:c r="F101" s="2" t="str">
        <x:f>IF(COUNTA(A101:E101)=0,"",IF(AND(A101&lt;&gt;"",COUNTIFS($A$9:$A$108,A101)=1,OR(B101="Payroll",B101="Employer and tax",B101="Other"),ISNUMBER(C101),ISNUMBER(D101),D101&gt;=0),"Ready","Check reference, category, date or amount"))</x:f>
      </x:c>
    </x:row>
    <x:row r="102" ht="23" customHeight="1">
      <x:c r="A102" s="33"/>
      <x:c r="B102" s="33"/>
      <x:c r="C102" s="34"/>
      <x:c r="D102" s="35"/>
      <x:c r="E102" s="39"/>
      <x:c r="F102" s="6" t="str">
        <x:f>IF(COUNTA(A102:E102)=0,"",IF(AND(A102&lt;&gt;"",COUNTIFS($A$9:$A$108,A102)=1,OR(B102="Payroll",B102="Employer and tax",B102="Other"),ISNUMBER(C102),ISNUMBER(D102),D102&gt;=0),"Ready","Check reference, category, date or amount"))</x:f>
      </x:c>
    </x:row>
    <x:row r="103" ht="23" customHeight="1">
      <x:c r="A103" s="30"/>
      <x:c r="B103" s="30"/>
      <x:c r="C103" s="31"/>
      <x:c r="D103" s="32"/>
      <x:c r="E103" s="38"/>
      <x:c r="F103" s="2" t="str">
        <x:f>IF(COUNTA(A103:E103)=0,"",IF(AND(A103&lt;&gt;"",COUNTIFS($A$9:$A$108,A103)=1,OR(B103="Payroll",B103="Employer and tax",B103="Other"),ISNUMBER(C103),ISNUMBER(D103),D103&gt;=0),"Ready","Check reference, category, date or amount"))</x:f>
      </x:c>
    </x:row>
    <x:row r="104" ht="23" customHeight="1">
      <x:c r="A104" s="33"/>
      <x:c r="B104" s="33"/>
      <x:c r="C104" s="34"/>
      <x:c r="D104" s="35"/>
      <x:c r="E104" s="39"/>
      <x:c r="F104" s="6" t="str">
        <x:f>IF(COUNTA(A104:E104)=0,"",IF(AND(A104&lt;&gt;"",COUNTIFS($A$9:$A$108,A104)=1,OR(B104="Payroll",B104="Employer and tax",B104="Other"),ISNUMBER(C104),ISNUMBER(D104),D104&gt;=0),"Ready","Check reference, category, date or amount"))</x:f>
      </x:c>
    </x:row>
    <x:row r="105" ht="23" customHeight="1">
      <x:c r="A105" s="30"/>
      <x:c r="B105" s="30"/>
      <x:c r="C105" s="31"/>
      <x:c r="D105" s="32"/>
      <x:c r="E105" s="38"/>
      <x:c r="F105" s="2" t="str">
        <x:f>IF(COUNTA(A105:E105)=0,"",IF(AND(A105&lt;&gt;"",COUNTIFS($A$9:$A$108,A105)=1,OR(B105="Payroll",B105="Employer and tax",B105="Other"),ISNUMBER(C105),ISNUMBER(D105),D105&gt;=0),"Ready","Check reference, category, date or amount"))</x:f>
      </x:c>
    </x:row>
    <x:row r="106" ht="23" customHeight="1">
      <x:c r="A106" s="33"/>
      <x:c r="B106" s="33"/>
      <x:c r="C106" s="34"/>
      <x:c r="D106" s="35"/>
      <x:c r="E106" s="39"/>
      <x:c r="F106" s="6" t="str">
        <x:f>IF(COUNTA(A106:E106)=0,"",IF(AND(A106&lt;&gt;"",COUNTIFS($A$9:$A$108,A106)=1,OR(B106="Payroll",B106="Employer and tax",B106="Other"),ISNUMBER(C106),ISNUMBER(D106),D106&gt;=0),"Ready","Check reference, category, date or amount"))</x:f>
      </x:c>
    </x:row>
    <x:row r="107" ht="23" customHeight="1">
      <x:c r="A107" s="30"/>
      <x:c r="B107" s="30"/>
      <x:c r="C107" s="31"/>
      <x:c r="D107" s="32"/>
      <x:c r="E107" s="38"/>
      <x:c r="F107" s="2" t="str">
        <x:f>IF(COUNTA(A107:E107)=0,"",IF(AND(A107&lt;&gt;"",COUNTIFS($A$9:$A$108,A107)=1,OR(B107="Payroll",B107="Employer and tax",B107="Other"),ISNUMBER(C107),ISNUMBER(D107),D107&gt;=0),"Ready","Check reference, category, date or amount"))</x:f>
      </x:c>
    </x:row>
    <x:row r="108" ht="23" customHeight="1">
      <x:c r="A108" s="33"/>
      <x:c r="B108" s="33"/>
      <x:c r="C108" s="34"/>
      <x:c r="D108" s="35"/>
      <x:c r="E108" s="39"/>
      <x:c r="F108" s="6" t="str">
        <x:f>IF(COUNTA(A108:E108)=0,"",IF(AND(A108&lt;&gt;"",COUNTIFS($A$9:$A$108,A108)=1,OR(B108="Payroll",B108="Employer and tax",B108="Other"),ISNUMBER(C108),ISNUMBER(D108),D108&gt;=0),"Ready","Check reference, category, date or amount"))</x:f>
      </x:c>
    </x:row>
  </x:sheetData>
  <x:conditionalFormatting sqref="F9:F108">
    <x:cfRule type="containsText" dxfId="4" priority="1" operator="containsText" text="Check"/>
  </x:conditionalFormatting>
  <x:dataValidations count="1">
    <x:dataValidation type="list" sqref="B9:B108">
      <x:formula1>"Payroll,Employer and tax,Other"</x:formula1>
    </x:dataValidation>
  </x:dataValidations>
  <x:pageMargins left="0.7" right="0.7" top="0.75" bottom="0.75" header="0.3" footer="0.3"/>
</x:worksheet>
</file>